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ndres\Desktop\"/>
    </mc:Choice>
  </mc:AlternateContent>
  <xr:revisionPtr revIDLastSave="0" documentId="13_ncr:1_{80C654FA-6CC7-4AEC-B846-B102A408F7EF}" xr6:coauthVersionLast="47" xr6:coauthVersionMax="47" xr10:uidLastSave="{00000000-0000-0000-0000-000000000000}"/>
  <bookViews>
    <workbookView xWindow="-120" yWindow="-120" windowWidth="29040" windowHeight="15840" xr2:uid="{0CA4C1BD-F505-4501-9C3F-556EDF879B9A}"/>
  </bookViews>
  <sheets>
    <sheet name="Marco Lógico" sheetId="2" r:id="rId1"/>
    <sheet name="Presupuesto" sheetId="6" r:id="rId2"/>
    <sheet name="Cronograma" sheetId="7"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87" i="6" l="1"/>
  <c r="L87" i="6"/>
  <c r="H86" i="6"/>
  <c r="M84" i="6"/>
  <c r="L84" i="6"/>
  <c r="H83" i="6"/>
  <c r="I83" i="6" s="1"/>
  <c r="J83" i="6" s="1"/>
  <c r="K83" i="6" s="1"/>
  <c r="H82" i="6"/>
  <c r="H81" i="6"/>
  <c r="I81" i="6" s="1"/>
  <c r="M79" i="6"/>
  <c r="L79" i="6"/>
  <c r="H78" i="6"/>
  <c r="J78" i="6" s="1"/>
  <c r="M76" i="6"/>
  <c r="L76" i="6"/>
  <c r="H75" i="6"/>
  <c r="J75" i="6" s="1"/>
  <c r="J76" i="6" s="1"/>
  <c r="M73" i="6"/>
  <c r="L73" i="6"/>
  <c r="H72" i="6"/>
  <c r="J72" i="6" s="1"/>
  <c r="K72" i="6" s="1"/>
  <c r="H71" i="6"/>
  <c r="J71" i="6" s="1"/>
  <c r="K71" i="6" s="1"/>
  <c r="H70" i="6"/>
  <c r="J70" i="6" s="1"/>
  <c r="K70" i="6" s="1"/>
  <c r="H69" i="6"/>
  <c r="J69" i="6" s="1"/>
  <c r="K69" i="6" s="1"/>
  <c r="H68" i="6"/>
  <c r="J68" i="6" s="1"/>
  <c r="K68" i="6" s="1"/>
  <c r="H67" i="6"/>
  <c r="J67" i="6" s="1"/>
  <c r="K67" i="6" s="1"/>
  <c r="H66" i="6"/>
  <c r="J66" i="6" s="1"/>
  <c r="K66" i="6" s="1"/>
  <c r="H65" i="6"/>
  <c r="J65" i="6" s="1"/>
  <c r="K65" i="6" s="1"/>
  <c r="H64" i="6"/>
  <c r="J64" i="6" s="1"/>
  <c r="M62" i="6"/>
  <c r="L62" i="6"/>
  <c r="H61" i="6"/>
  <c r="J61" i="6" s="1"/>
  <c r="K61" i="6" s="1"/>
  <c r="H60" i="6"/>
  <c r="I60" i="6" s="1"/>
  <c r="J60" i="6" s="1"/>
  <c r="M58" i="6"/>
  <c r="L58" i="6"/>
  <c r="H57" i="6"/>
  <c r="J57" i="6" s="1"/>
  <c r="M55" i="6"/>
  <c r="L55" i="6"/>
  <c r="H54" i="6"/>
  <c r="J54" i="6" s="1"/>
  <c r="J55" i="6" s="1"/>
  <c r="M52" i="6"/>
  <c r="L52" i="6"/>
  <c r="H51" i="6"/>
  <c r="I51" i="6" s="1"/>
  <c r="J51" i="6" s="1"/>
  <c r="M49" i="6"/>
  <c r="L49" i="6"/>
  <c r="H48" i="6"/>
  <c r="J48" i="6" s="1"/>
  <c r="M46" i="6"/>
  <c r="L46" i="6"/>
  <c r="H45" i="6"/>
  <c r="M43" i="6"/>
  <c r="L43" i="6"/>
  <c r="H42" i="6"/>
  <c r="M40" i="6"/>
  <c r="L40" i="6"/>
  <c r="H39" i="6"/>
  <c r="H38" i="6"/>
  <c r="M36" i="6"/>
  <c r="L36" i="6"/>
  <c r="H35" i="6"/>
  <c r="H34" i="6"/>
  <c r="J34" i="6" s="1"/>
  <c r="M32" i="6"/>
  <c r="L32" i="6"/>
  <c r="K32" i="6"/>
  <c r="H31" i="6"/>
  <c r="I31" i="6" s="1"/>
  <c r="J31" i="6" s="1"/>
  <c r="J32" i="6" s="1"/>
  <c r="M29" i="6"/>
  <c r="L29" i="6"/>
  <c r="H28" i="6"/>
  <c r="J28" i="6" s="1"/>
  <c r="M25" i="6"/>
  <c r="L25" i="6"/>
  <c r="H24" i="6"/>
  <c r="J24" i="6" s="1"/>
  <c r="K24" i="6" s="1"/>
  <c r="H23" i="6"/>
  <c r="J23" i="6" s="1"/>
  <c r="M21" i="6"/>
  <c r="L21" i="6"/>
  <c r="K21" i="6"/>
  <c r="H20" i="6"/>
  <c r="J20" i="6" s="1"/>
  <c r="J21" i="6" s="1"/>
  <c r="M18" i="6"/>
  <c r="L18" i="6"/>
  <c r="H17" i="6"/>
  <c r="H16" i="6"/>
  <c r="J16" i="6" s="1"/>
  <c r="K16" i="6" s="1"/>
  <c r="H15" i="6"/>
  <c r="I15" i="6" s="1"/>
  <c r="M13" i="6"/>
  <c r="K13" i="6"/>
  <c r="H12" i="6"/>
  <c r="I12" i="6" s="1"/>
  <c r="J12" i="6" s="1"/>
  <c r="L88" i="6" l="1"/>
  <c r="I86" i="6"/>
  <c r="J86" i="6" s="1"/>
  <c r="J15" i="6"/>
  <c r="K15" i="6" s="1"/>
  <c r="M88" i="6"/>
  <c r="J81" i="6"/>
  <c r="M26" i="6"/>
  <c r="I82" i="6"/>
  <c r="J82" i="6" s="1"/>
  <c r="J29" i="6"/>
  <c r="K28" i="6"/>
  <c r="K29" i="6" s="1"/>
  <c r="K81" i="6"/>
  <c r="L12" i="6"/>
  <c r="L13" i="6" s="1"/>
  <c r="L26" i="6" s="1"/>
  <c r="L89" i="6" s="1"/>
  <c r="L90" i="6" s="1"/>
  <c r="J13" i="6"/>
  <c r="K57" i="6"/>
  <c r="K58" i="6" s="1"/>
  <c r="J58" i="6"/>
  <c r="K60" i="6"/>
  <c r="K62" i="6" s="1"/>
  <c r="J62" i="6"/>
  <c r="J79" i="6"/>
  <c r="K78" i="6"/>
  <c r="K79" i="6" s="1"/>
  <c r="J49" i="6"/>
  <c r="K48" i="6"/>
  <c r="K49" i="6" s="1"/>
  <c r="J52" i="6"/>
  <c r="K51" i="6"/>
  <c r="K52" i="6" s="1"/>
  <c r="J73" i="6"/>
  <c r="K64" i="6"/>
  <c r="K73" i="6" s="1"/>
  <c r="J25" i="6"/>
  <c r="K23" i="6"/>
  <c r="K25" i="6" s="1"/>
  <c r="I17" i="6"/>
  <c r="J17" i="6" s="1"/>
  <c r="I35" i="6"/>
  <c r="J35" i="6" s="1"/>
  <c r="I38" i="6"/>
  <c r="J38" i="6" s="1"/>
  <c r="I39" i="6"/>
  <c r="J39" i="6" s="1"/>
  <c r="K39" i="6" s="1"/>
  <c r="I42" i="6"/>
  <c r="J42" i="6" s="1"/>
  <c r="I45" i="6"/>
  <c r="J45" i="6" s="1"/>
  <c r="K54" i="6"/>
  <c r="K55" i="6" s="1"/>
  <c r="K75" i="6"/>
  <c r="K76" i="6" s="1"/>
  <c r="K86" i="6" l="1"/>
  <c r="K87" i="6" s="1"/>
  <c r="J87" i="6"/>
  <c r="M89" i="6"/>
  <c r="M90" i="6" s="1"/>
  <c r="K82" i="6"/>
  <c r="J84" i="6"/>
  <c r="K84" i="6"/>
  <c r="K42" i="6"/>
  <c r="K43" i="6" s="1"/>
  <c r="J43" i="6"/>
  <c r="K35" i="6"/>
  <c r="K36" i="6" s="1"/>
  <c r="J36" i="6"/>
  <c r="J88" i="6" s="1"/>
  <c r="J89" i="6" s="1"/>
  <c r="J90" i="6" s="1"/>
  <c r="K38" i="6"/>
  <c r="K40" i="6" s="1"/>
  <c r="J40" i="6"/>
  <c r="K17" i="6"/>
  <c r="K18" i="6" s="1"/>
  <c r="K26" i="6" s="1"/>
  <c r="J18" i="6"/>
  <c r="K45" i="6"/>
  <c r="K46" i="6" s="1"/>
  <c r="J46" i="6"/>
  <c r="J26" i="6"/>
  <c r="K88" i="6" l="1"/>
  <c r="K89" i="6"/>
  <c r="K9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D28" authorId="0" shapeId="0" xr:uid="{2DAC987D-2241-0846-8319-E5CC4BD2C931}">
      <text>
        <r>
          <rPr>
            <b/>
            <sz val="9"/>
            <color indexed="81"/>
            <rFont val="Tahoma"/>
            <family val="2"/>
          </rPr>
          <t>USER:</t>
        </r>
        <r>
          <rPr>
            <sz val="9"/>
            <color indexed="81"/>
            <rFont val="Tahoma"/>
            <family val="2"/>
          </rPr>
          <t xml:space="preserve">
Adicional al contrato 318-lic-2022
</t>
        </r>
      </text>
    </comment>
  </commentList>
</comments>
</file>

<file path=xl/sharedStrings.xml><?xml version="1.0" encoding="utf-8"?>
<sst xmlns="http://schemas.openxmlformats.org/spreadsheetml/2006/main" count="253" uniqueCount="190">
  <si>
    <t>PROYECTO</t>
  </si>
  <si>
    <t>EFECTOS</t>
  </si>
  <si>
    <t>PROBLEMA</t>
  </si>
  <si>
    <t>CAUSAS</t>
  </si>
  <si>
    <t>ALTERNATIVA SOLUCIÓN</t>
  </si>
  <si>
    <t>OBJETIVO GENERAL</t>
  </si>
  <si>
    <t>OBJETIVOS ESPECÍFICOS</t>
  </si>
  <si>
    <t>FORMATO RESUMEN PROYECTO DE INVERSIÓN</t>
  </si>
  <si>
    <t>Directos</t>
  </si>
  <si>
    <t>Indirectos</t>
  </si>
  <si>
    <t>Directas</t>
  </si>
  <si>
    <t>Indirectas</t>
  </si>
  <si>
    <t>ADMINISTRACIÓN Y MANTENIMIENTO DE LOS ESCENARIOS Y CAMPOS DEPORTIVOS EN EL MUNICIPIO DE BUCARAMANGA</t>
  </si>
  <si>
    <t>Baja disponibilidad de escenarios para el desarrollo de actividades deportivas en el municipio de Bucaramanga</t>
  </si>
  <si>
    <t>Inadecuadas condiciones de infraestructura para la recreación y la práctica deportiva</t>
  </si>
  <si>
    <t>Baja eficacia en el proceso de control y administración de los espacios deportivos y recreativos</t>
  </si>
  <si>
    <t>Deterioro de los espacios deportivos y recreativos existentes</t>
  </si>
  <si>
    <t>Ausencia de mantenimientos periódicos  a la infraestructura deportiva y recreativa existente</t>
  </si>
  <si>
    <t>Baja apropiación y buen uso de los espacios disponibles para la recreación y el deporte  por parte de la ciudadanía</t>
  </si>
  <si>
    <t>Baja apropiación de recursos destinados para el mantenimiento y embellecimiento de los escenarios deportivos</t>
  </si>
  <si>
    <t>Baja apropiación de herramientas tecnológicas para el control de la disponibilidad de los espacios deportivos y recreativos existentes</t>
  </si>
  <si>
    <t>Incremento de problemas de salud pública relacionados con la falta de actividad física</t>
  </si>
  <si>
    <t>Prevalencia de flagelos sociales ligados al inadecuado uso del tiempo libre</t>
  </si>
  <si>
    <t>Aumento en la mortalidad por enfermedades cardiorrespiratorias</t>
  </si>
  <si>
    <t>Aumento en los casos de sedentarismo</t>
  </si>
  <si>
    <t>Tasas de violencia común</t>
  </si>
  <si>
    <t>Aumento en el consumo de sustancias psicoactivas</t>
  </si>
  <si>
    <t>Aumentar la disponibilidad de escenarios para el desarrollo de actividades deportivas en el municipio de Bucaramanga</t>
  </si>
  <si>
    <t>Implementar acciones de mejoramiento de la infraestructura deportiva y recreativa</t>
  </si>
  <si>
    <t>Desarrollar actividades de embellecimiento de los espacios deportivos y recreativos existentes</t>
  </si>
  <si>
    <t>Realizar actividades de mantenimiento periódico a la infraestructura deportiva</t>
  </si>
  <si>
    <t>Promover el buen uso y conservación de los escenarios deportivos y canchas ubicadas en los barrios de Bucaramanga</t>
  </si>
  <si>
    <t>Aumentar el presupuesto para mantenimiento y adecuación de los escenarios deportivos</t>
  </si>
  <si>
    <t>Implementar acciones de control para optimizar la disponibilidad y uso de los escenarios deportivos a cargo del INDERBU</t>
  </si>
  <si>
    <t>Realizar la incorporación de herramientas tecnológicas para el control de la disponibilidad de los espacios deportivos y recreativos existentes</t>
  </si>
  <si>
    <t>Administración y Mantenimiento de Escenarios y Campos deportivos y recreativos en el municipio de Bucaramanga</t>
  </si>
  <si>
    <t>PRESUPUESTO DEL PROYECTO</t>
  </si>
  <si>
    <t>Código: F-DPM-1210-238,37-028</t>
  </si>
  <si>
    <t>Versión: 0.0</t>
  </si>
  <si>
    <t>Fecha aprobación: junio-08-2020</t>
  </si>
  <si>
    <t>Página: 1 de 1</t>
  </si>
  <si>
    <t>PRESUPUESTO DESAGREGADO</t>
  </si>
  <si>
    <t>NOMBRE PROYECTO: ADMINISTRACIÓN Y MANTENIMIENTO DE LOS ESCENARIOS Y CAMPOS DEPORTIVOS EN EL MUNICIPIO DE BUCARAMANGA”</t>
  </si>
  <si>
    <t>CONCEPTO</t>
  </si>
  <si>
    <t>INSUMO</t>
  </si>
  <si>
    <t>CANT.</t>
  </si>
  <si>
    <t>ESPECIFICACIONES TÉCNICAS</t>
  </si>
  <si>
    <t>TIEMPO DE EJECUCIÓN</t>
  </si>
  <si>
    <t xml:space="preserve">VR. UNITARIO </t>
  </si>
  <si>
    <t>IVA</t>
  </si>
  <si>
    <t>VR. TOTAL</t>
  </si>
  <si>
    <t>TIPO DE FUENTE</t>
  </si>
  <si>
    <t>PR</t>
  </si>
  <si>
    <t>SGP</t>
  </si>
  <si>
    <t>OTROS</t>
  </si>
  <si>
    <t xml:space="preserve"> Producto 1: SERVICIO DE MANTENIMIENTO A LA INFRAESTRUCTURA DEPORTIVA</t>
  </si>
  <si>
    <t>1.1.1 Actividad 1: Disponer del suministro de materiales de ferretería para el mantenimiento de los escenarios deportivos</t>
  </si>
  <si>
    <t>Materiales</t>
  </si>
  <si>
    <t>Adelantar el proceso de selección de persona natural o jurídica cuyo objeto contemple el suministro de herramientas y materiales de ferretería de acuerdo a las necesidades priorizadas de cada escenario y campo deportivo, cada material debe cumplir con las especificaciones de calidad particulares de cada prod</t>
  </si>
  <si>
    <t>Total Actividad No. 1</t>
  </si>
  <si>
    <t>1.1.2 Actividad  2:Realizar acciones de mantenimiento de la infraestructura física y equipamientos existentes en los escenarios y espacios deportivos</t>
  </si>
  <si>
    <t>Mantenimiento maquinaria y equipo</t>
  </si>
  <si>
    <t xml:space="preserve">Compra y recarga de extintores para los diferentes escenarios y campos deportivos del municipio </t>
  </si>
  <si>
    <t>Mano de obra calificada</t>
  </si>
  <si>
    <t xml:space="preserve">Adelantar el proceso parra la realizacion de un Dignostico a los escenarios, parques y campos deportivos del municipio </t>
  </si>
  <si>
    <t xml:space="preserve">mantenimiento preventivo y  correctivo  del sistema de seguridad  CCTV,  del sistema de deteccion de incendio,  mantenimiento preventivo del audio y video del coliseose bicentenario </t>
  </si>
  <si>
    <t>Total Actividad No. 2</t>
  </si>
  <si>
    <t>1.1.3 Actividad 3: Disponer de la instalación de letreros de identificación en los escenarios deportivos administrados por el Instituto</t>
  </si>
  <si>
    <t>Servicios Prestados por empresas y/o otros servicios</t>
  </si>
  <si>
    <t xml:space="preserve">Adelantar la selección de persona natural o jurídica con experiencia en la fabricación e instalación de letreros institucionales, cuente con el personal idóneo técnico y profesional que garantice la adecuada instalación de acuerdo a los diseños y especificaciones brindados por la entidad. Los letreros deberán incluir el logo del instituto y se entregarán los diseños de cada escenario de acuerdo a los lineamientos establecidos por la administración central en la parte gráfica que permita guardar uniformidad de la imagen institucional. </t>
  </si>
  <si>
    <t>Total Actividad No. 3</t>
  </si>
  <si>
    <t>1.1.4 Actividad 4: Disponer de personal de apoyo en las áreas de electricidad, plomería, albañilería, pintura, ornamentación y jardinería en las labores de mantenimiento y adecuaciones menores de los escenarios deportivos.</t>
  </si>
  <si>
    <t xml:space="preserve">Adelantar la selección de personas naturales con estudios como  cursos, tecnologia u otras afines para maestros, oficiales  de construcción que realicen las labores en  las  áreas de electricidad, ornamentación, albañilería y plomería, ca rpinteria  y demas labores de mantenimiento y adecuación de los escenarios y parques  deportivos </t>
  </si>
  <si>
    <t xml:space="preserve">Contar con los servicios de apoyo como ayudantes de construcción ( bachilleres o no) para las  áreas de electricidad, ornamentación, albañilería y plomería, cursos, rpinteria  y demas labores de mantenimiento y adecuación de los escenarios y parques  deportivos </t>
  </si>
  <si>
    <t>Total Actividad No. 4</t>
  </si>
  <si>
    <t>Total Producto 1</t>
  </si>
  <si>
    <t>Producto 2: Servicio de acompañamiento familiar y comunitario para la superación de la pobreza</t>
  </si>
  <si>
    <t>2.1.1 Actividad 5: Disponer del servicio de vigilancia (seguridad privada) para la eficaz custodia de los escenarios y campos deportivos</t>
  </si>
  <si>
    <t>Personal idóneo para las labores de vigilancia Persona jurídica cuyo objeto social contemple el suministro de personal para vigilancia privada y con experiencia acreditada en la custodia de instalaciones deportivas o institucionales</t>
  </si>
  <si>
    <t>Total Actividad No. 5</t>
  </si>
  <si>
    <t>2.1.2 Actividad 6: Disponer del suministro de elementos de cafetería y aseo de escenarios deportivos</t>
  </si>
  <si>
    <t xml:space="preserve"> Suministro de materiales e implementos  de cafetería y aseo de acuerdo a las necesidades de la entidad y cumplan con las especificaciones de calidad y seguridad de cada producto</t>
  </si>
  <si>
    <t>Total Actividad No. 6</t>
  </si>
  <si>
    <t>2.1.3 Actividad 7: Disponer del servicio de mantenimiento de la planta eléctrica, la trasferencia automática y el sistema contra incendios del Coliseo Bicentenario</t>
  </si>
  <si>
    <t xml:space="preserve">Materiales </t>
  </si>
  <si>
    <t xml:space="preserve">Adelantar el proceso de compra de elementos necesarios para el funcionamiento  del coliseo Bicentenario </t>
  </si>
  <si>
    <t>Mantenimiento de Maquinaria y Equipo</t>
  </si>
  <si>
    <t xml:space="preserve">Mantenimeinto preventivo y correctivo de la planta  electrica  del coliseo bicentanerario </t>
  </si>
  <si>
    <t>Total Actividad No. 7</t>
  </si>
  <si>
    <t>2.1.4 Actividad 8: Disponer del servicio de mantenimiento de motobombas, variador de velocidad y tanques de almacenamiento de agua potable para el adecuado funcionamiento de la infraestructura física y administrativa de los escenarios.</t>
  </si>
  <si>
    <t>Mantenimiento , lavado de tanques de los diferentes escenarios y campos deportivos</t>
  </si>
  <si>
    <t>Maquinaria y Equipo</t>
  </si>
  <si>
    <t>Compra de motobombas para los diferentes escenarios deportivos.</t>
  </si>
  <si>
    <t>Total Actividad No. 8</t>
  </si>
  <si>
    <t>2.1.5 Actividad 9: Disponer del servicio de mantenimiento de los aires acondicionados del Coliseo Bicentenario</t>
  </si>
  <si>
    <t>Mantenimiento preventivo y correctivo de aires acondicionados.</t>
  </si>
  <si>
    <t>Total Actividad No. 9</t>
  </si>
  <si>
    <t>Mantenimiento de ascensores</t>
  </si>
  <si>
    <t>Total Actividad No. 10</t>
  </si>
  <si>
    <t xml:space="preserve">2.1.7 Actividad 11: Realizar el Pago de los servicios públicos domiciliarios en los escenarios administrados por el Instituto </t>
  </si>
  <si>
    <t>Servicios Domiciliarios</t>
  </si>
  <si>
    <t>Pago de los servicios públicos domiciliarios en los escenarios administrados por el Instituto de acuerdo al consumo dentro del periodo facturado por cada administrador del servicio</t>
  </si>
  <si>
    <t>Total Actividad No. 11</t>
  </si>
  <si>
    <t>2.1.8 Actividad 12: Disponer de elementos de primeros auxilios y seguridad en el trabajo</t>
  </si>
  <si>
    <t>Suministro de  elementos de primeros auxilios  de los escenarios y campos deportivos del municipio</t>
  </si>
  <si>
    <t>Total Actividad No. 12</t>
  </si>
  <si>
    <t xml:space="preserve">2.1.9 Actividad 13: Realizar la adquisición de póliza de responsabilidad civil extracontractual para los escenarios deportivos </t>
  </si>
  <si>
    <t>Servicios financieros y conexos</t>
  </si>
  <si>
    <t>Adelantar el proceso de selección de aseguradora facultada para la expedición de pólizas de responsabilidad civil extracontractual que cubra cualquier incidente que ocurra dentro de las instalaciones de los escenarios deportivos</t>
  </si>
  <si>
    <t>Total Actividad No. 13</t>
  </si>
  <si>
    <t>2.1.10 Actividad 14: Disponer del servicio de mantenimiento preventivo y correctivo de herramientas y equipos menores (Podadoras, hidrolavadoras, equipo de soldadura, pulidoras, taladros, entre otros)</t>
  </si>
  <si>
    <t>Personal para el mantenimiento de equipos para construcción y mantenimiento de equipos eléctricos y electrónicos en general</t>
  </si>
  <si>
    <t>Total Actividad No. 14</t>
  </si>
  <si>
    <t xml:space="preserve">11 Actividad 15: Disponer de personal de apoyo como casero para el desarrollo de actividades de aseo, recolección interna de residuos sólidos, guía de usuarios y mantenimiento rutinario de los escenarios deportivos </t>
  </si>
  <si>
    <t>Servicio de cuadrilla y aseo para la realizacion de la poda de los diferentes parques deportivos del municipio , compuesto por 6 operarios, para poda y jardinería, con  elementos como : cortacetos,sopladoras, fregadora de pisos, transporte de personal  a  los parques, ademas de contar con todas la medidas  EPP, afiliados al sistema de Riesgos, ARL, y  con la rspectiva seguridad social y prestaciones a que haya lugar,</t>
  </si>
  <si>
    <t>Mano de Obra No calificada</t>
  </si>
  <si>
    <t>Prestación de servicios varios para el  aseo general de los escenarios  y campos deportivos deportivos</t>
  </si>
  <si>
    <t>Total Actividad No. 15</t>
  </si>
  <si>
    <t>2.1.12 Actividad 16: Disponer de personal de apoyo en los diferentes procesos de tipo administrativo que adelanta la subdirección técnica</t>
  </si>
  <si>
    <t>Mano de obra  calificada</t>
  </si>
  <si>
    <t xml:space="preserve"> Profesional  en areas administrativas, economicas, contables con experiencia  en la elaboracion  formulacionde proyectos  quien sera el  de apoyo  de la subdireccion tecnica en la  formulacion,  administracion,  actualización  seguimiento y control del proyecto, "ADMISTRACION Y MANTENIMIENTO DE ESCENARIOS Y PARQUES DEPORTIVOS"</t>
  </si>
  <si>
    <t xml:space="preserve">Profesional   en areas  del derecho para el apoyo de los diferentes procesos  de contratacion que adelanta  la Subdireccion tecnica, enmarcado dentro del proyecto:  ADMISTRACION Y MANTENIMIENTO DE ESCENARIOS Y PARQUES DEPORTIVOS </t>
  </si>
  <si>
    <t>Profesional   en areas  del derecho para el apoyo  de las diferentes solicitudes de caracter juridico  y  de apoyo a los procesos de contratacion que adelanta   la Subdireccion tecnica, enmarcados dentro del  proyecto de:  ADMISTRACION Y MANTENIMIENTO DE ESCENARIOS Y PARQUES DEPORTIVOS ,</t>
  </si>
  <si>
    <t xml:space="preserve">Profesional  en areas administrativas, economicas, contables con experiencia  contratacion  desarrollando actividades  de apoyo en los diferentes procesos que adelanta  la subdireccion tecnica enmarcado dentro del proyecto  ADMISTRACION Y MANTENIMIENTO DE ESCENARIOS Y PARQUES DEPORTIVOS </t>
  </si>
  <si>
    <t xml:space="preserve">Profesional  en areas administrativas, economicas, contables, entre otras  con experiencia   en mercadeo para que desarrolle  actividades venta los de servicios que prestan los escenarios y campos  deportivos  enmarcado dentro del proyecto " ADMISTRACION Y MANTENIMIENTO DE ESCENARIOS Y PARQUES DEPORTIVOS </t>
  </si>
  <si>
    <t>Profesional areas administrativas, economicas, contables, FINANCIERAS  con experiencia en planeacion y seguimiento demetas para   fortalecimiento   administrativo  planeacion de la subdireccion tecnica, enmarcado dentro del proyecto " ADMINISTRACION Y MANTENIMIENTO DE LOS ESCENARIOS Y PARQUES DEPORTIVOS DEL MUNICIPIO!,</t>
  </si>
  <si>
    <t xml:space="preserve"> profesional  en derecho  areas administrativas, economicas, contables con experiencia en planeacion  y MIPG para el  fortalecimiento   administrativo  subdireccion tecnica, enmatcado dentro del proyecto " ADMINISTRACION Y MANTENIMIENTO DE LOS ESCENARIOS Y PARQUES DEPORTIVOS DEL MUNICIPIO!,</t>
  </si>
  <si>
    <t>Mano de obra no calificada</t>
  </si>
  <si>
    <t>Apoyo de  enlace  con el  personal  de los caseros ,  Bachiller  con experiencia en manejo de de personal,  entre otras actividades quese enmarcan dentro del  proyecto denominado: " ADMINISTRACION Y MANTENIMIENTO DE LOS ESCENARIOS Y PARQUES DEPORTIVOS DEL MUNICIPIO",</t>
  </si>
  <si>
    <t>Auxiliar Administrativo, Bachiller  para el  apoyo  administrativo ( archivo, correspondencia entre otras actividades) que se enmarcan dentro del  proyecto denominado: " ADMINISTRACION Y MANTENIMIENTO DE LOS ESCENARIOS Y PARQUES DEPORTIVOS DEL MUNICIPIO",</t>
  </si>
  <si>
    <t>Total Actividad No. 16</t>
  </si>
  <si>
    <t>2.1.13 Actividad 17: Realizar la actualización, implementación, seguimiento y control de los programas de gestión ambiental de los escenarios deportivos</t>
  </si>
  <si>
    <t>Profesional en el área de Ingeniería Ambiental o afines, con experiencia en gestión ambiental, para la seguimiento y control del sistema de gestión ambiental, fortalecimiento de los programas ambientales  de los escenarios deportivos enmarcados dentro del proyecto : " ADMINISTRACION Y MANTENIMIENTO DE LOS ESCENARIOS Y PARQUES DEPORTIVOS DEL MUNICIPIO"</t>
  </si>
  <si>
    <t>Total Actividad No. 17</t>
  </si>
  <si>
    <t>2.1.14 Actividad 18: Disponer de personal de apoyo para el direccionamiento de las acciones de mantenimiento y embellecimiento de los escenarios deportivos.</t>
  </si>
  <si>
    <t>Adelantar el proceso de selección de Persona natural con título profesional en las áreas ingeniería, con experiencia en coordinación de actividades de construcción y embellecimiento de instalaciones, manejo de personal, control y supervisión de obras para el apoyo a la gestión de la subdirección técnica en el mantenimiento y embellecimiento de escenarios deportivos.</t>
  </si>
  <si>
    <t>Total Actividad No. 18</t>
  </si>
  <si>
    <t>2.1.15 Actividad 19. Disponer de implementos e insumos químicos para el mantenimiento de las piscinas, personal de salvamento acuático, pruebas de calidad de agua y asistencia medica domiciliaria para los escenarios y parques deportivos.</t>
  </si>
  <si>
    <t>Servico  de aseo  en las piscinas y servicio de piecinero  salvavidas, con un horario  de lunes a domingo, (con descanso un día a la semana),  de 8 horas diarias, para un total  56 horas a la semana, con su respectiva dotacion, elementos de proteccion   personal, capacitados en  salvamento acuático debidamente certificado por una entidad  competente, con ARL,  con prestaciones y segurida social de ley,</t>
  </si>
  <si>
    <t xml:space="preserve">Equipos </t>
  </si>
  <si>
    <t>Suministro desfibrilador BENEHEART C2 DEA (desfibrilador externo automático: pantalla en color TFT 7" ajuste automático de brillo de pantalla, QSHOCK  descargas más rápidas y potentes la administración de la primera descarga tarda menos de 8 segundos encendido en 2 s -  análisis ECG en 5 s -  *carga en 0 s 360bte – más energía para mejorar el resultado - integra tecnología bifásica de 360 j con compensación automática según la impedancia del paciente, lo que aumenta la posibilidad de éxito en los casos de desfibrilación más difíciles.resistencia a caídas de 1,5 m (6 superficies) está equipado con accesorios consumibles de alta calidad. las baterías y los parches tienen un ciclo de vida de hasta 5 años, lo que resulta en un menor coste total de propiedad. La batería del c2 soporta hasta 350 descargas vida útil de batería 6 años.</t>
  </si>
  <si>
    <t xml:space="preserve">MATERIALES </t>
  </si>
  <si>
    <t xml:space="preserve">Insumos quimicos para psicinas para diferentes parques y escenarios deportivos </t>
  </si>
  <si>
    <t>2.1.16. Actividad 20.  Disponer del suministro de implementación tecnológica y útiles de oficina para la administración de los escenarios, campos y parques deportivos.</t>
  </si>
  <si>
    <t>Suministro de útiles de oficina y papelería de acuerdo a las necesidades de la entidad y cumplan con las especificaciones de calidad y seguridad de cada producto.</t>
  </si>
  <si>
    <t>Total Actividad No. 19</t>
  </si>
  <si>
    <t>Total Producto 2</t>
  </si>
  <si>
    <t>SUBTOTAL COSTOS</t>
  </si>
  <si>
    <t>TOTAL PROYECTO VIGENCIA 2022</t>
  </si>
  <si>
    <t>* Presupuesto debe  definirse para todo el horizonte del proyecto</t>
  </si>
  <si>
    <t xml:space="preserve"> </t>
  </si>
  <si>
    <t>____________________________________</t>
  </si>
  <si>
    <r>
      <t xml:space="preserve">V°B° </t>
    </r>
    <r>
      <rPr>
        <b/>
        <sz val="10"/>
        <color theme="1"/>
        <rFont val="Arial"/>
        <family val="2"/>
      </rPr>
      <t xml:space="preserve">PEDRO ALONSO BALLESTEROS MIRANDA
</t>
    </r>
  </si>
  <si>
    <t>Director General – INDERBU</t>
  </si>
  <si>
    <t>CRONOGRAMA</t>
  </si>
  <si>
    <t>Código: F-DPM-1210-238,37-029</t>
  </si>
  <si>
    <t>Fecha aprobación: junio -08 -2020</t>
  </si>
  <si>
    <t>Página 10 de 11</t>
  </si>
  <si>
    <t>NOMBRE DE PROYECTO: ADMINISTRACIÓN Y MANTENIMIENTO DE LOS ESCENARIOS Y CAMPOS DEPORTIVOS EN EL MUNICIPIO DE BUCARAMANGA</t>
  </si>
  <si>
    <t>AÑO DE EJECUCION DEL PROYECTO 2022</t>
  </si>
  <si>
    <t>PRODUCTO  1.1: SERVICIO DE MANTENIMIENTO A LA INFRAESTRUCTURA DEPORTIVA</t>
  </si>
  <si>
    <t>ENE</t>
  </si>
  <si>
    <t>FEB</t>
  </si>
  <si>
    <t>MAR</t>
  </si>
  <si>
    <t>ABR</t>
  </si>
  <si>
    <t>MAY</t>
  </si>
  <si>
    <t>JUN</t>
  </si>
  <si>
    <t>JUL</t>
  </si>
  <si>
    <t>AGOS</t>
  </si>
  <si>
    <t>SEPT</t>
  </si>
  <si>
    <t>OCT</t>
  </si>
  <si>
    <t>NOV</t>
  </si>
  <si>
    <t>DIC</t>
  </si>
  <si>
    <t>I</t>
  </si>
  <si>
    <t>F</t>
  </si>
  <si>
    <t>1.1.2 Actividad 2: Realizar acciones de mantenimiento de la infraestructura física y equipamientos existentes en los escenarios y espacios deportivos</t>
  </si>
  <si>
    <t>11.1.4 Actividad 4: Disponer de personal de apoyo en las áreas de electricidad, plomería, albañilería, pintura, ornamentación y jardinería en las labores de mantenimiento y adecuaciones menores de los escenarios deportivos.</t>
  </si>
  <si>
    <t>PRODUCTO  2.1: SERVICIO DE ADMINISTRACIÓN DE LA INFRAESTRUCTURA DEPORTIVA</t>
  </si>
  <si>
    <t>2.1.6 Actividad 10: Disponer del servicio de mantenimiento de los ascensores del Coliseo Bicentenario y de las canchas de tenis del parque de los niños</t>
  </si>
  <si>
    <t xml:space="preserve">2.1.11 Actividad 15: Disponer de personal de apoyo como casero para el desarrollo de actividades de aseo, recolección interna de residuos sólidos, guía de usuarios y mantenimiento rutinario de los escenarios deportivos </t>
  </si>
  <si>
    <t>i</t>
  </si>
  <si>
    <t>f</t>
  </si>
  <si>
    <t>I: Inicio etapa precontractual</t>
  </si>
  <si>
    <t>F: Etapa final Liquidación y Cierre</t>
  </si>
  <si>
    <t>Cuadros sombreados Etapa de Ejecución.</t>
  </si>
  <si>
    <t>* Cronograma debe  definirse para todo el horizonte del proyecto</t>
  </si>
  <si>
    <t>______________________________________</t>
  </si>
  <si>
    <t>PEDRO ALONSO BALLESTEROS MIRANDA</t>
  </si>
  <si>
    <t>Fabio Gutiérrez Marín – Cps Sub-Tecnica</t>
  </si>
  <si>
    <t>INSTITUTO DE LA JUVENTUD, EL DEPORTE Y LA RECREACIÓN DE BUCARAMANGA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</si>
</sst>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_-;\-&quot;$&quot;* #,##0_-;_-&quot;$&quot;* &quot;-&quot;_-;_-@_-"/>
    <numFmt numFmtId="165" formatCode="_-&quot;$&quot;* #,##0.00_-;\-&quot;$&quot;* #,##0.00_-;_-&quot;$&quot;* &quot;-&quot;??_-;_-@_-"/>
    <numFmt numFmtId="166" formatCode="&quot;$&quot;#,##0"/>
    <numFmt numFmtId="167" formatCode="&quot;$&quot;#,##0.00"/>
    <numFmt numFmtId="168" formatCode="&quot;$&quot;\ #,##0.0"/>
    <numFmt numFmtId="169" formatCode="&quot;$&quot;\ #,##0"/>
    <numFmt numFmtId="170" formatCode="_-&quot;$&quot;* #,##0.00_-;\-&quot;$&quot;* #,##0.00_-;_-&quot;$&quot;* &quot;-&quot;_-;_-@_-"/>
    <numFmt numFmtId="171" formatCode="_-&quot;$&quot;* #,##0.0000_-;\-&quot;$&quot;* #,##0.0000_-;_-&quot;$&quot;* &quot;-&quot;_-;_-@_-"/>
    <numFmt numFmtId="172" formatCode="0.0"/>
  </numFmts>
  <fonts count="17"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sz val="10"/>
      <color theme="1"/>
      <name val="Arial"/>
      <family val="2"/>
    </font>
    <font>
      <b/>
      <sz val="10"/>
      <color theme="1"/>
      <name val="Arial"/>
      <family val="2"/>
    </font>
    <font>
      <sz val="9"/>
      <name val="Arial"/>
      <family val="2"/>
    </font>
    <font>
      <sz val="10"/>
      <name val="Arial"/>
      <family val="2"/>
    </font>
    <font>
      <sz val="9"/>
      <color theme="1"/>
      <name val="Arial"/>
      <family val="2"/>
    </font>
    <font>
      <b/>
      <sz val="9"/>
      <color indexed="81"/>
      <name val="Tahoma"/>
      <family val="2"/>
    </font>
    <font>
      <sz val="9"/>
      <color indexed="81"/>
      <name val="Tahoma"/>
      <family val="2"/>
    </font>
    <font>
      <sz val="11"/>
      <color theme="1"/>
      <name val="Arial"/>
      <family val="2"/>
    </font>
    <font>
      <b/>
      <sz val="11"/>
      <color theme="1"/>
      <name val="Arial"/>
      <family val="2"/>
    </font>
    <font>
      <b/>
      <sz val="9"/>
      <color theme="1"/>
      <name val="Arial"/>
      <family val="2"/>
    </font>
    <font>
      <b/>
      <sz val="8"/>
      <color theme="1"/>
      <name val="Arial"/>
      <family val="2"/>
    </font>
    <font>
      <sz val="8"/>
      <color theme="1"/>
      <name val="Arial"/>
      <family val="2"/>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164"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cellStyleXfs>
  <cellXfs count="220">
    <xf numFmtId="0" fontId="0" fillId="0" borderId="0" xfId="0"/>
    <xf numFmtId="0" fontId="0" fillId="0" borderId="2" xfId="0" applyBorder="1"/>
    <xf numFmtId="0" fontId="0" fillId="0" borderId="2" xfId="0" applyBorder="1" applyAlignment="1">
      <alignment horizontal="center"/>
    </xf>
    <xf numFmtId="0" fontId="0" fillId="0" borderId="9" xfId="0" applyBorder="1"/>
    <xf numFmtId="0" fontId="0" fillId="0" borderId="9" xfId="0" applyBorder="1" applyAlignment="1">
      <alignment horizontal="center"/>
    </xf>
    <xf numFmtId="0" fontId="1" fillId="0" borderId="8" xfId="0" applyFont="1" applyBorder="1"/>
    <xf numFmtId="0" fontId="1" fillId="0" borderId="2" xfId="0" applyFont="1" applyBorder="1"/>
    <xf numFmtId="0" fontId="1" fillId="0" borderId="8" xfId="0" applyFont="1" applyBorder="1" applyAlignment="1">
      <alignment horizontal="center"/>
    </xf>
    <xf numFmtId="0" fontId="1" fillId="0" borderId="2" xfId="0" applyFont="1" applyBorder="1" applyAlignment="1">
      <alignment horizontal="center"/>
    </xf>
    <xf numFmtId="0" fontId="4" fillId="0" borderId="1" xfId="0" applyFont="1" applyBorder="1" applyAlignment="1">
      <alignment horizontal="center" vertical="center"/>
    </xf>
    <xf numFmtId="0" fontId="4"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25" xfId="0" applyFont="1" applyBorder="1" applyAlignment="1">
      <alignment horizontal="center" vertical="center" wrapText="1"/>
    </xf>
    <xf numFmtId="1" fontId="4" fillId="0" borderId="1" xfId="0" applyNumberFormat="1" applyFont="1" applyBorder="1" applyAlignment="1">
      <alignment horizontal="center" vertical="center"/>
    </xf>
    <xf numFmtId="0" fontId="7" fillId="0" borderId="1" xfId="0" applyFont="1" applyBorder="1" applyAlignment="1">
      <alignment horizontal="left" vertical="center" wrapText="1"/>
    </xf>
    <xf numFmtId="1" fontId="4" fillId="0" borderId="1" xfId="0" applyNumberFormat="1" applyFont="1" applyBorder="1" applyAlignment="1">
      <alignment horizontal="center" vertical="center" wrapText="1"/>
    </xf>
    <xf numFmtId="166" fontId="4" fillId="0" borderId="1" xfId="0" applyNumberFormat="1" applyFont="1" applyBorder="1" applyAlignment="1">
      <alignment horizontal="right" vertical="center" wrapText="1"/>
    </xf>
    <xf numFmtId="166" fontId="4" fillId="0" borderId="1" xfId="0" applyNumberFormat="1" applyFont="1" applyBorder="1" applyAlignment="1">
      <alignment horizontal="right" vertical="center"/>
    </xf>
    <xf numFmtId="166" fontId="4" fillId="0" borderId="1" xfId="0" applyNumberFormat="1" applyFont="1" applyBorder="1" applyAlignment="1">
      <alignment horizontal="center" vertical="center"/>
    </xf>
    <xf numFmtId="168" fontId="4" fillId="0" borderId="0" xfId="0" applyNumberFormat="1" applyFont="1" applyAlignment="1">
      <alignment vertical="center"/>
    </xf>
    <xf numFmtId="167" fontId="4" fillId="0" borderId="0" xfId="0" applyNumberFormat="1" applyFont="1" applyAlignment="1">
      <alignment vertical="center"/>
    </xf>
    <xf numFmtId="166" fontId="5" fillId="0" borderId="1" xfId="0" applyNumberFormat="1" applyFont="1" applyBorder="1" applyAlignment="1">
      <alignment horizontal="right" vertical="center"/>
    </xf>
    <xf numFmtId="0" fontId="4" fillId="0" borderId="1" xfId="0" applyFont="1" applyBorder="1" applyAlignment="1">
      <alignment vertical="center"/>
    </xf>
    <xf numFmtId="9" fontId="4" fillId="0" borderId="0" xfId="2" applyFont="1" applyFill="1" applyAlignment="1">
      <alignment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169" fontId="4" fillId="0" borderId="1" xfId="3" applyNumberFormat="1" applyFont="1" applyBorder="1" applyAlignment="1">
      <alignment horizontal="center" vertical="center" wrapText="1"/>
    </xf>
    <xf numFmtId="166" fontId="4" fillId="0" borderId="1" xfId="0" applyNumberFormat="1" applyFont="1" applyBorder="1" applyAlignment="1">
      <alignment vertical="center"/>
    </xf>
    <xf numFmtId="3" fontId="4" fillId="0" borderId="0" xfId="0" applyNumberFormat="1"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horizontal="center" vertical="center"/>
    </xf>
    <xf numFmtId="167" fontId="4" fillId="0" borderId="1" xfId="0" applyNumberFormat="1" applyFont="1" applyBorder="1" applyAlignment="1">
      <alignment vertical="center"/>
    </xf>
    <xf numFmtId="1" fontId="8" fillId="0" borderId="1" xfId="0" applyNumberFormat="1" applyFont="1" applyBorder="1" applyAlignment="1">
      <alignment horizontal="center" vertical="center"/>
    </xf>
    <xf numFmtId="170" fontId="4" fillId="0" borderId="1" xfId="0" applyNumberFormat="1" applyFont="1" applyBorder="1" applyAlignment="1">
      <alignment vertical="center"/>
    </xf>
    <xf numFmtId="1" fontId="8" fillId="0" borderId="2" xfId="0" applyNumberFormat="1" applyFont="1" applyBorder="1" applyAlignment="1">
      <alignment horizontal="center" vertical="center"/>
    </xf>
    <xf numFmtId="164" fontId="8" fillId="0" borderId="1" xfId="1" applyFont="1" applyFill="1" applyBorder="1" applyAlignment="1">
      <alignment horizontal="center" vertical="center"/>
    </xf>
    <xf numFmtId="171" fontId="4" fillId="0" borderId="0" xfId="0" applyNumberFormat="1" applyFont="1" applyAlignment="1">
      <alignment vertical="center"/>
    </xf>
    <xf numFmtId="0" fontId="6" fillId="0" borderId="1" xfId="0" applyFont="1" applyBorder="1" applyAlignment="1">
      <alignment horizontal="justify"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justify" vertical="center" wrapText="1"/>
    </xf>
    <xf numFmtId="1" fontId="4" fillId="2" borderId="1" xfId="0" applyNumberFormat="1" applyFont="1" applyFill="1" applyBorder="1" applyAlignment="1">
      <alignment horizontal="center" vertical="center"/>
    </xf>
    <xf numFmtId="164" fontId="8" fillId="2" borderId="1" xfId="1" applyFont="1" applyFill="1" applyBorder="1" applyAlignment="1">
      <alignment horizontal="center" vertical="center"/>
    </xf>
    <xf numFmtId="166" fontId="4" fillId="2" borderId="1" xfId="0" applyNumberFormat="1" applyFont="1" applyFill="1" applyBorder="1" applyAlignment="1">
      <alignment horizontal="right" vertical="center"/>
    </xf>
    <xf numFmtId="166" fontId="4" fillId="2" borderId="1" xfId="0" applyNumberFormat="1" applyFont="1" applyFill="1" applyBorder="1" applyAlignment="1">
      <alignment vertical="center"/>
    </xf>
    <xf numFmtId="166" fontId="4" fillId="2" borderId="1" xfId="0" applyNumberFormat="1" applyFont="1" applyFill="1" applyBorder="1" applyAlignment="1">
      <alignment horizontal="center" vertical="center"/>
    </xf>
    <xf numFmtId="167" fontId="4" fillId="2" borderId="0" xfId="0" applyNumberFormat="1" applyFont="1" applyFill="1" applyAlignment="1">
      <alignment vertical="center"/>
    </xf>
    <xf numFmtId="9" fontId="4" fillId="2" borderId="0" xfId="2" applyFont="1" applyFill="1" applyAlignment="1">
      <alignment vertical="center"/>
    </xf>
    <xf numFmtId="0" fontId="4" fillId="2" borderId="0" xfId="0" applyFont="1" applyFill="1" applyAlignment="1">
      <alignment vertical="center"/>
    </xf>
    <xf numFmtId="0" fontId="8" fillId="0" borderId="1" xfId="0" applyFont="1" applyBorder="1" applyAlignment="1">
      <alignment horizontal="left" wrapText="1"/>
    </xf>
    <xf numFmtId="1" fontId="8"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2" borderId="1" xfId="0" applyNumberFormat="1" applyFont="1" applyFill="1" applyBorder="1" applyAlignment="1">
      <alignment horizontal="right" vertical="center"/>
    </xf>
    <xf numFmtId="3" fontId="4" fillId="2" borderId="0" xfId="0" applyNumberFormat="1" applyFont="1" applyFill="1" applyAlignment="1">
      <alignment vertical="center"/>
    </xf>
    <xf numFmtId="0" fontId="6" fillId="0" borderId="1" xfId="0" applyFont="1" applyBorder="1" applyAlignment="1">
      <alignment horizontal="left" vertical="center" wrapText="1"/>
    </xf>
    <xf numFmtId="172" fontId="4" fillId="0" borderId="1" xfId="0" applyNumberFormat="1" applyFont="1" applyBorder="1" applyAlignment="1">
      <alignment horizontal="center" vertical="center"/>
    </xf>
    <xf numFmtId="0" fontId="6" fillId="2" borderId="1" xfId="0" applyFont="1" applyFill="1" applyBorder="1" applyAlignment="1">
      <alignment horizontal="left" vertical="center" wrapText="1"/>
    </xf>
    <xf numFmtId="0" fontId="4" fillId="0" borderId="1" xfId="0" applyFont="1" applyBorder="1" applyAlignment="1">
      <alignment vertical="center" wrapText="1"/>
    </xf>
    <xf numFmtId="0" fontId="6" fillId="0" borderId="1" xfId="0" applyFont="1" applyBorder="1" applyAlignment="1">
      <alignment horizontal="center" vertical="center"/>
    </xf>
    <xf numFmtId="0" fontId="6" fillId="2" borderId="1" xfId="0" applyFont="1" applyFill="1" applyBorder="1" applyAlignment="1">
      <alignment horizontal="justify" vertical="center" wrapText="1"/>
    </xf>
    <xf numFmtId="167" fontId="4" fillId="0" borderId="1" xfId="0" applyNumberFormat="1" applyFont="1" applyBorder="1" applyAlignment="1">
      <alignment horizontal="right" vertical="center"/>
    </xf>
    <xf numFmtId="167" fontId="5" fillId="0" borderId="1" xfId="0" applyNumberFormat="1" applyFont="1" applyBorder="1" applyAlignment="1">
      <alignment horizontal="right" vertical="center"/>
    </xf>
    <xf numFmtId="3" fontId="4" fillId="0" borderId="1" xfId="0" applyNumberFormat="1" applyFont="1" applyBorder="1" applyAlignment="1">
      <alignment vertical="center"/>
    </xf>
    <xf numFmtId="0" fontId="5" fillId="0" borderId="0" xfId="0" applyFont="1" applyAlignment="1">
      <alignment horizontal="center" vertical="center"/>
    </xf>
    <xf numFmtId="0" fontId="4" fillId="0" borderId="7" xfId="0" applyFont="1" applyBorder="1" applyAlignment="1">
      <alignment horizontal="center" vertical="center"/>
    </xf>
    <xf numFmtId="167" fontId="4" fillId="0" borderId="7" xfId="0" applyNumberFormat="1" applyFont="1" applyBorder="1" applyAlignment="1">
      <alignment horizontal="center" vertical="center"/>
    </xf>
    <xf numFmtId="167" fontId="5" fillId="0" borderId="7" xfId="0" applyNumberFormat="1" applyFont="1" applyBorder="1" applyAlignment="1">
      <alignment horizontal="center" vertical="center"/>
    </xf>
    <xf numFmtId="0" fontId="4" fillId="0" borderId="7" xfId="0" applyFont="1" applyBorder="1" applyAlignment="1">
      <alignment vertical="center"/>
    </xf>
    <xf numFmtId="166" fontId="4" fillId="0" borderId="7" xfId="0" applyNumberFormat="1" applyFont="1" applyBorder="1" applyAlignment="1">
      <alignment horizontal="right" vertical="center"/>
    </xf>
    <xf numFmtId="166" fontId="5" fillId="0" borderId="7" xfId="0" applyNumberFormat="1" applyFont="1" applyBorder="1" applyAlignment="1">
      <alignment vertical="center"/>
    </xf>
    <xf numFmtId="166" fontId="4" fillId="0" borderId="7" xfId="0" applyNumberFormat="1" applyFont="1" applyBorder="1" applyAlignment="1">
      <alignment horizontal="center" vertical="center"/>
    </xf>
    <xf numFmtId="166" fontId="5" fillId="0" borderId="7" xfId="0" applyNumberFormat="1" applyFont="1" applyBorder="1" applyAlignment="1">
      <alignment horizontal="right" vertical="center"/>
    </xf>
    <xf numFmtId="0" fontId="4" fillId="0" borderId="31" xfId="0" applyFont="1" applyBorder="1" applyAlignment="1">
      <alignment horizontal="center" vertical="center" wrapText="1"/>
    </xf>
    <xf numFmtId="166" fontId="4" fillId="0" borderId="7" xfId="0" applyNumberFormat="1" applyFont="1" applyBorder="1" applyAlignment="1">
      <alignment vertical="center"/>
    </xf>
    <xf numFmtId="167" fontId="4" fillId="0" borderId="7" xfId="0" applyNumberFormat="1" applyFont="1" applyBorder="1" applyAlignment="1">
      <alignment vertical="center"/>
    </xf>
    <xf numFmtId="0" fontId="4" fillId="2" borderId="31" xfId="0" applyFont="1" applyFill="1" applyBorder="1" applyAlignment="1">
      <alignment horizontal="center" vertical="center" wrapText="1"/>
    </xf>
    <xf numFmtId="166" fontId="4" fillId="2" borderId="7" xfId="0" applyNumberFormat="1" applyFont="1" applyFill="1" applyBorder="1" applyAlignment="1">
      <alignment horizontal="center" vertical="center"/>
    </xf>
    <xf numFmtId="166" fontId="5" fillId="2" borderId="7" xfId="0" applyNumberFormat="1" applyFont="1" applyFill="1" applyBorder="1" applyAlignment="1">
      <alignment horizontal="right" vertical="center"/>
    </xf>
    <xf numFmtId="167" fontId="5" fillId="0" borderId="7" xfId="0" applyNumberFormat="1" applyFont="1" applyBorder="1" applyAlignment="1">
      <alignment horizontal="right" vertical="center"/>
    </xf>
    <xf numFmtId="0" fontId="4" fillId="0" borderId="6"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3" fontId="4" fillId="0" borderId="11" xfId="0" applyNumberFormat="1" applyFont="1" applyBorder="1" applyAlignment="1">
      <alignment vertical="center"/>
    </xf>
    <xf numFmtId="0" fontId="4" fillId="0" borderId="12" xfId="0" applyFont="1" applyBorder="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vertical="center"/>
    </xf>
    <xf numFmtId="0" fontId="1" fillId="0" borderId="0" xfId="0" applyFont="1"/>
    <xf numFmtId="0" fontId="4" fillId="0" borderId="0" xfId="0" applyFont="1" applyAlignment="1">
      <alignment horizontal="center" vertical="center"/>
    </xf>
    <xf numFmtId="0" fontId="14" fillId="0" borderId="0" xfId="0" applyFont="1" applyAlignment="1">
      <alignment vertical="center"/>
    </xf>
    <xf numFmtId="0" fontId="16" fillId="0" borderId="0" xfId="0" applyFont="1"/>
    <xf numFmtId="17" fontId="4" fillId="3" borderId="19" xfId="0" applyNumberFormat="1" applyFont="1" applyFill="1" applyBorder="1" applyAlignment="1">
      <alignment horizontal="center" vertical="center"/>
    </xf>
    <xf numFmtId="17" fontId="4" fillId="3" borderId="20" xfId="0" applyNumberFormat="1" applyFont="1" applyFill="1" applyBorder="1" applyAlignment="1">
      <alignment horizontal="center" vertical="center"/>
    </xf>
    <xf numFmtId="17" fontId="4" fillId="2" borderId="4" xfId="0" applyNumberFormat="1" applyFont="1" applyFill="1" applyBorder="1" applyAlignment="1">
      <alignment horizontal="center" vertical="center"/>
    </xf>
    <xf numFmtId="17" fontId="4" fillId="2" borderId="53" xfId="0" applyNumberFormat="1" applyFont="1" applyFill="1" applyBorder="1" applyAlignment="1">
      <alignment horizontal="center" vertical="center"/>
    </xf>
    <xf numFmtId="17" fontId="4" fillId="4" borderId="53" xfId="0" applyNumberFormat="1" applyFont="1" applyFill="1" applyBorder="1" applyAlignment="1">
      <alignment horizontal="center" vertical="center"/>
    </xf>
    <xf numFmtId="17" fontId="4" fillId="4" borderId="54" xfId="0" applyNumberFormat="1" applyFont="1" applyFill="1" applyBorder="1" applyAlignment="1">
      <alignment horizontal="center" vertical="center"/>
    </xf>
    <xf numFmtId="17"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7" fontId="4" fillId="2" borderId="7" xfId="0" applyNumberFormat="1" applyFont="1" applyFill="1" applyBorder="1" applyAlignment="1">
      <alignment horizontal="center" vertical="center"/>
    </xf>
    <xf numFmtId="17" fontId="4" fillId="0" borderId="1" xfId="0" applyNumberFormat="1" applyFont="1" applyBorder="1" applyAlignment="1">
      <alignment horizontal="center" vertical="center"/>
    </xf>
    <xf numFmtId="17" fontId="4" fillId="0" borderId="7" xfId="0" applyNumberFormat="1" applyFont="1" applyBorder="1" applyAlignment="1">
      <alignment horizontal="center" vertical="center"/>
    </xf>
    <xf numFmtId="17" fontId="4" fillId="4" borderId="1" xfId="0" applyNumberFormat="1" applyFont="1" applyFill="1" applyBorder="1" applyAlignment="1">
      <alignment horizontal="center" vertical="center"/>
    </xf>
    <xf numFmtId="17" fontId="4" fillId="4" borderId="21" xfId="0" applyNumberFormat="1" applyFont="1" applyFill="1" applyBorder="1" applyAlignment="1">
      <alignment horizontal="center" vertical="center"/>
    </xf>
    <xf numFmtId="17" fontId="4" fillId="4" borderId="7"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4" fillId="3"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17" fontId="4" fillId="2" borderId="11" xfId="0" applyNumberFormat="1" applyFont="1" applyFill="1" applyBorder="1" applyAlignment="1">
      <alignment horizontal="center" vertical="center"/>
    </xf>
    <xf numFmtId="17" fontId="4" fillId="2" borderId="12" xfId="0" applyNumberFormat="1" applyFont="1" applyFill="1" applyBorder="1" applyAlignment="1">
      <alignment horizontal="center" vertical="center"/>
    </xf>
    <xf numFmtId="0" fontId="1" fillId="0" borderId="6" xfId="0" applyFont="1" applyBorder="1" applyAlignment="1">
      <alignment horizontal="center" vertic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0" fillId="0" borderId="4" xfId="0" applyBorder="1" applyAlignment="1">
      <alignment horizontal="justify" vertical="center" wrapText="1"/>
    </xf>
    <xf numFmtId="0" fontId="0" fillId="0" borderId="5" xfId="0" applyBorder="1" applyAlignment="1">
      <alignment horizontal="justify" vertical="center" wrapText="1"/>
    </xf>
    <xf numFmtId="0" fontId="0" fillId="0" borderId="1" xfId="0" applyBorder="1" applyAlignment="1">
      <alignment horizontal="justify" vertical="center" wrapText="1"/>
    </xf>
    <xf numFmtId="0" fontId="0" fillId="0" borderId="7" xfId="0" applyBorder="1" applyAlignment="1">
      <alignment horizontal="justify" vertical="center" wrapText="1"/>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33" xfId="0" applyFont="1" applyBorder="1" applyAlignment="1">
      <alignment horizontal="center" vertical="center"/>
    </xf>
    <xf numFmtId="0" fontId="1" fillId="0" borderId="8" xfId="0" applyFont="1" applyBorder="1" applyAlignment="1">
      <alignment horizontal="center" vertical="center"/>
    </xf>
    <xf numFmtId="0" fontId="1" fillId="0" borderId="21" xfId="0" applyFont="1" applyBorder="1" applyAlignment="1">
      <alignment horizontal="center" vertical="center"/>
    </xf>
    <xf numFmtId="0" fontId="0" fillId="0" borderId="30" xfId="0" applyBorder="1" applyAlignment="1">
      <alignment horizontal="justify" vertical="center" wrapText="1"/>
    </xf>
    <xf numFmtId="0" fontId="0" fillId="0" borderId="2" xfId="0" applyBorder="1" applyAlignment="1">
      <alignment horizontal="justify" vertical="center" wrapText="1"/>
    </xf>
    <xf numFmtId="0" fontId="0" fillId="0" borderId="9" xfId="0" applyBorder="1" applyAlignment="1">
      <alignment horizontal="justify" vertical="center" wrapText="1"/>
    </xf>
    <xf numFmtId="0" fontId="0" fillId="0" borderId="11" xfId="0" applyBorder="1" applyAlignment="1">
      <alignment horizontal="justify" vertical="center" wrapText="1"/>
    </xf>
    <xf numFmtId="0" fontId="0" fillId="0" borderId="12" xfId="0" applyBorder="1" applyAlignment="1">
      <alignment horizontal="justify" vertical="center" wrapText="1"/>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16" xfId="0" applyFont="1" applyBorder="1" applyAlignment="1">
      <alignment horizontal="center" vertical="center"/>
    </xf>
    <xf numFmtId="0" fontId="1" fillId="0" borderId="29"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5" fillId="0" borderId="40" xfId="0" applyFont="1" applyBorder="1" applyAlignment="1">
      <alignment horizontal="center" vertical="center"/>
    </xf>
    <xf numFmtId="0" fontId="5" fillId="0" borderId="14" xfId="0" applyFont="1" applyBorder="1" applyAlignment="1">
      <alignment horizontal="center" vertical="center"/>
    </xf>
    <xf numFmtId="0" fontId="5" fillId="0" borderId="22"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24" xfId="0" applyFont="1" applyBorder="1" applyAlignment="1">
      <alignment horizontal="center" vertical="center"/>
    </xf>
    <xf numFmtId="3" fontId="4" fillId="0" borderId="4" xfId="0" applyNumberFormat="1" applyFont="1" applyBorder="1" applyAlignment="1">
      <alignment horizontal="left" vertical="center"/>
    </xf>
    <xf numFmtId="3" fontId="4" fillId="0" borderId="5" xfId="0" applyNumberFormat="1" applyFont="1" applyBorder="1" applyAlignment="1">
      <alignment horizontal="left" vertical="center"/>
    </xf>
    <xf numFmtId="3" fontId="4" fillId="0" borderId="1" xfId="0" applyNumberFormat="1" applyFont="1" applyBorder="1" applyAlignment="1">
      <alignment horizontal="left" vertical="center"/>
    </xf>
    <xf numFmtId="3" fontId="4" fillId="0" borderId="7" xfId="0" applyNumberFormat="1" applyFont="1" applyBorder="1" applyAlignment="1">
      <alignment horizontal="lef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3" fontId="5" fillId="0" borderId="1" xfId="0" applyNumberFormat="1" applyFont="1" applyBorder="1" applyAlignment="1">
      <alignment horizontal="center" vertical="center" wrapText="1"/>
    </xf>
    <xf numFmtId="3" fontId="5" fillId="0" borderId="25" xfId="0" applyNumberFormat="1" applyFont="1" applyBorder="1" applyAlignment="1">
      <alignment horizontal="center" vertical="center" wrapText="1"/>
    </xf>
    <xf numFmtId="3" fontId="5" fillId="0" borderId="26" xfId="0" applyNumberFormat="1" applyFont="1" applyBorder="1" applyAlignment="1">
      <alignment horizontal="center" vertical="center" wrapText="1"/>
    </xf>
    <xf numFmtId="3"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1" xfId="0" applyFont="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Alignment="1">
      <alignment vertical="center" wrapText="1"/>
    </xf>
    <xf numFmtId="0" fontId="11" fillId="0" borderId="43" xfId="0" applyFont="1" applyBorder="1" applyAlignment="1">
      <alignment horizontal="center" vertical="center"/>
    </xf>
    <xf numFmtId="0" fontId="11" fillId="0" borderId="42" xfId="0" applyFont="1" applyBorder="1" applyAlignment="1">
      <alignment horizontal="center" vertical="center"/>
    </xf>
    <xf numFmtId="0" fontId="11" fillId="0" borderId="31" xfId="0" applyFont="1" applyBorder="1" applyAlignment="1">
      <alignment horizontal="center" vertical="center"/>
    </xf>
    <xf numFmtId="0" fontId="12" fillId="0" borderId="40" xfId="0" applyFont="1" applyBorder="1" applyAlignment="1">
      <alignment horizontal="center" vertical="center"/>
    </xf>
    <xf numFmtId="0" fontId="12" fillId="0" borderId="14" xfId="0" applyFont="1" applyBorder="1" applyAlignment="1">
      <alignment horizontal="center" vertical="center"/>
    </xf>
    <xf numFmtId="0" fontId="12" fillId="0" borderId="22" xfId="0" applyFont="1" applyBorder="1" applyAlignment="1">
      <alignment horizontal="center" vertical="center"/>
    </xf>
    <xf numFmtId="0" fontId="12" fillId="0" borderId="37" xfId="0" applyFont="1" applyBorder="1" applyAlignment="1">
      <alignment horizontal="center" vertical="center"/>
    </xf>
    <xf numFmtId="0" fontId="12" fillId="0" borderId="0" xfId="0" applyFont="1" applyAlignment="1">
      <alignment horizontal="center" vertical="center"/>
    </xf>
    <xf numFmtId="0" fontId="12" fillId="0" borderId="35" xfId="0" applyFont="1" applyBorder="1" applyAlignment="1">
      <alignment horizontal="center" vertical="center"/>
    </xf>
    <xf numFmtId="0" fontId="12"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24" xfId="0" applyFont="1" applyBorder="1" applyAlignment="1">
      <alignment horizontal="center" vertical="center"/>
    </xf>
    <xf numFmtId="0" fontId="8" fillId="0" borderId="32" xfId="0" applyFont="1" applyBorder="1" applyAlignment="1">
      <alignment horizontal="left" vertical="center"/>
    </xf>
    <xf numFmtId="0" fontId="8" fillId="0" borderId="44" xfId="0" applyFont="1" applyBorder="1" applyAlignment="1">
      <alignment horizontal="left" vertical="center"/>
    </xf>
    <xf numFmtId="0" fontId="8" fillId="0" borderId="45" xfId="0" applyFont="1" applyBorder="1" applyAlignment="1">
      <alignment horizontal="left" vertical="center"/>
    </xf>
    <xf numFmtId="0" fontId="8" fillId="0" borderId="30" xfId="0" applyFont="1" applyBorder="1" applyAlignment="1">
      <alignment horizontal="left" vertical="center"/>
    </xf>
    <xf numFmtId="0" fontId="8" fillId="0" borderId="2" xfId="0" applyFont="1" applyBorder="1" applyAlignment="1">
      <alignment horizontal="left" vertical="center"/>
    </xf>
    <xf numFmtId="0" fontId="8" fillId="0" borderId="9" xfId="0" applyFont="1" applyBorder="1" applyAlignment="1">
      <alignment horizontal="left" vertical="center"/>
    </xf>
    <xf numFmtId="0" fontId="4" fillId="0" borderId="8" xfId="0" applyFont="1" applyBorder="1" applyAlignment="1">
      <alignment horizontal="left" vertical="center" wrapText="1"/>
    </xf>
    <xf numFmtId="0" fontId="4" fillId="0" borderId="21" xfId="0" applyFont="1" applyBorder="1" applyAlignment="1">
      <alignment horizontal="left" vertical="center" wrapText="1"/>
    </xf>
    <xf numFmtId="0" fontId="13" fillId="0" borderId="27"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46" xfId="0" applyFont="1" applyBorder="1" applyAlignment="1">
      <alignment horizontal="center" vertical="center" wrapText="1"/>
    </xf>
    <xf numFmtId="0" fontId="12"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49" xfId="0" applyFont="1" applyBorder="1" applyAlignment="1">
      <alignment horizontal="center" vertical="center"/>
    </xf>
    <xf numFmtId="0" fontId="5" fillId="3" borderId="47" xfId="0" applyFont="1" applyFill="1" applyBorder="1" applyAlignment="1">
      <alignment horizontal="center" vertical="center" wrapText="1"/>
    </xf>
    <xf numFmtId="0" fontId="5" fillId="3" borderId="50" xfId="0" applyFont="1" applyFill="1" applyBorder="1" applyAlignment="1">
      <alignment horizontal="center"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5" fillId="3" borderId="8" xfId="0" applyFont="1" applyFill="1" applyBorder="1" applyAlignment="1">
      <alignment vertical="center" wrapText="1"/>
    </xf>
    <xf numFmtId="0" fontId="5" fillId="3" borderId="21" xfId="0" applyFont="1" applyFill="1" applyBorder="1" applyAlignment="1">
      <alignment vertical="center" wrapText="1"/>
    </xf>
    <xf numFmtId="0" fontId="4" fillId="0" borderId="55" xfId="0" applyFont="1" applyBorder="1" applyAlignment="1">
      <alignment horizontal="justify" vertical="center" wrapText="1"/>
    </xf>
    <xf numFmtId="0" fontId="4" fillId="0" borderId="56"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24" xfId="0" applyFont="1" applyBorder="1" applyAlignment="1">
      <alignment horizontal="justify" vertical="center" wrapText="1"/>
    </xf>
  </cellXfs>
  <cellStyles count="4">
    <cellStyle name="Moneda [0]" xfId="1" builtinId="7"/>
    <cellStyle name="Moneda 3" xfId="3" xr:uid="{3670663C-F29E-CF4E-9968-3CC95DC1A818}"/>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382212</xdr:colOff>
      <xdr:row>2</xdr:row>
      <xdr:rowOff>43391</xdr:rowOff>
    </xdr:from>
    <xdr:to>
      <xdr:col>1</xdr:col>
      <xdr:colOff>1276350</xdr:colOff>
      <xdr:row>5</xdr:row>
      <xdr:rowOff>133391</xdr:rowOff>
    </xdr:to>
    <xdr:pic>
      <xdr:nvPicPr>
        <xdr:cNvPr id="2" name="4 Imagen" descr="Escudo Alcaldia.BMP">
          <a:extLst>
            <a:ext uri="{FF2B5EF4-FFF2-40B4-BE49-F238E27FC236}">
              <a16:creationId xmlns:a16="http://schemas.microsoft.com/office/drawing/2014/main" id="{55A9723B-AE4E-9F45-AF8C-65842FBDFB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5112" y="373591"/>
          <a:ext cx="894138" cy="763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123825</xdr:colOff>
      <xdr:row>1</xdr:row>
      <xdr:rowOff>57150</xdr:rowOff>
    </xdr:from>
    <xdr:to>
      <xdr:col>1</xdr:col>
      <xdr:colOff>876300</xdr:colOff>
      <xdr:row>4</xdr:row>
      <xdr:rowOff>115497</xdr:rowOff>
    </xdr:to>
    <xdr:pic>
      <xdr:nvPicPr>
        <xdr:cNvPr id="2" name="4 Imagen" descr="Escudo Alcaldia.BMP">
          <a:extLst>
            <a:ext uri="{FF2B5EF4-FFF2-40B4-BE49-F238E27FC236}">
              <a16:creationId xmlns:a16="http://schemas.microsoft.com/office/drawing/2014/main" id="{B976A9EF-D314-5645-922E-B330BE7EE0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025" y="285750"/>
          <a:ext cx="752475" cy="6044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imctgovco-my.sharepoint.com/personal/planeacion_imct_gov_co/Documents/INDE/TODOS/Proyectos/Proyectos%20Radicados%20en%20BPPIM/Proyectos%20INDERBU/Escenarios%20Deportivos/Documentos%20Prioritarios/ESTUDIOS%20DE%20MERCADOS/ESTUDIOS%20DE%20MERCADO%20PARA%20EL%20PROYECTO%20a%20julio%207.xlsx?1D952DB8" TargetMode="External"/><Relationship Id="rId1" Type="http://schemas.openxmlformats.org/officeDocument/2006/relationships/externalLinkPath" Target="file:///\\1D952DB8\ESTUDIOS%20DE%20MERCADO%20PARA%20EL%20PROYECTO%20a%20julio%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RETERIA"/>
      <sheetName val="RECARGAS DE EXTINTORE "/>
      <sheetName val="DIAGNOSTICO EQUIPOS "/>
      <sheetName val="CAFETERIA"/>
      <sheetName val="PLANTA ELECTRICA "/>
      <sheetName val="LAV DE TANQUES"/>
      <sheetName val="MOTOBOMBAS "/>
      <sheetName val="AIRES ACONDICIONADOS"/>
      <sheetName val="ASCENSORES ."/>
      <sheetName val="PRIM. AUXILIOS "/>
      <sheetName val="PODA"/>
      <sheetName val="PISCINEROS "/>
      <sheetName val="DESFIBRALADOR"/>
      <sheetName val="QUIMICOS "/>
      <sheetName val="PAPALERIA "/>
    </sheetNames>
    <sheetDataSet>
      <sheetData sheetId="0"/>
      <sheetData sheetId="1"/>
      <sheetData sheetId="2"/>
      <sheetData sheetId="3"/>
      <sheetData sheetId="4"/>
      <sheetData sheetId="5"/>
      <sheetData sheetId="6"/>
      <sheetData sheetId="7"/>
      <sheetData sheetId="8">
        <row r="15">
          <cell r="M15"/>
        </row>
      </sheetData>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2B39E-641D-469C-B06D-8F54D7CDB341}">
  <dimension ref="B2:O37"/>
  <sheetViews>
    <sheetView tabSelected="1" zoomScaleNormal="100" workbookViewId="0"/>
  </sheetViews>
  <sheetFormatPr baseColWidth="10" defaultRowHeight="15" x14ac:dyDescent="0.25"/>
  <cols>
    <col min="1" max="1" width="5.7109375" customWidth="1"/>
    <col min="2" max="2" width="12" customWidth="1"/>
    <col min="3" max="3" width="15.85546875" customWidth="1"/>
  </cols>
  <sheetData>
    <row r="2" spans="2:15" ht="15.75" thickBot="1" x14ac:dyDescent="0.3"/>
    <row r="3" spans="2:15" ht="18.75" x14ac:dyDescent="0.3">
      <c r="B3" s="115" t="s">
        <v>189</v>
      </c>
      <c r="C3" s="116"/>
      <c r="D3" s="116"/>
      <c r="E3" s="116"/>
      <c r="F3" s="116"/>
      <c r="G3" s="116"/>
      <c r="H3" s="116"/>
      <c r="I3" s="116"/>
      <c r="J3" s="116"/>
      <c r="K3" s="116"/>
      <c r="L3" s="116"/>
      <c r="M3" s="116"/>
      <c r="N3" s="116"/>
      <c r="O3" s="117"/>
    </row>
    <row r="4" spans="2:15" ht="19.5" thickBot="1" x14ac:dyDescent="0.35">
      <c r="B4" s="118" t="s">
        <v>7</v>
      </c>
      <c r="C4" s="119"/>
      <c r="D4" s="119"/>
      <c r="E4" s="119"/>
      <c r="F4" s="119"/>
      <c r="G4" s="119"/>
      <c r="H4" s="119"/>
      <c r="I4" s="119"/>
      <c r="J4" s="119"/>
      <c r="K4" s="119"/>
      <c r="L4" s="119"/>
      <c r="M4" s="119"/>
      <c r="N4" s="119"/>
      <c r="O4" s="120"/>
    </row>
    <row r="5" spans="2:15" ht="15.75" thickBot="1" x14ac:dyDescent="0.3"/>
    <row r="6" spans="2:15" x14ac:dyDescent="0.25">
      <c r="B6" s="125" t="s">
        <v>0</v>
      </c>
      <c r="C6" s="126"/>
      <c r="D6" s="121" t="s">
        <v>12</v>
      </c>
      <c r="E6" s="121"/>
      <c r="F6" s="121"/>
      <c r="G6" s="121"/>
      <c r="H6" s="121"/>
      <c r="I6" s="121"/>
      <c r="J6" s="121"/>
      <c r="K6" s="121"/>
      <c r="L6" s="121"/>
      <c r="M6" s="121"/>
      <c r="N6" s="121"/>
      <c r="O6" s="122"/>
    </row>
    <row r="7" spans="2:15" x14ac:dyDescent="0.25">
      <c r="B7" s="127"/>
      <c r="C7" s="128"/>
      <c r="D7" s="123"/>
      <c r="E7" s="123"/>
      <c r="F7" s="123"/>
      <c r="G7" s="123"/>
      <c r="H7" s="123"/>
      <c r="I7" s="123"/>
      <c r="J7" s="123"/>
      <c r="K7" s="123"/>
      <c r="L7" s="123"/>
      <c r="M7" s="123"/>
      <c r="N7" s="123"/>
      <c r="O7" s="124"/>
    </row>
    <row r="8" spans="2:15" ht="7.5" customHeight="1" x14ac:dyDescent="0.25">
      <c r="B8" s="5"/>
      <c r="C8" s="6"/>
      <c r="D8" s="1"/>
      <c r="E8" s="1"/>
      <c r="F8" s="1"/>
      <c r="G8" s="1"/>
      <c r="H8" s="1"/>
      <c r="I8" s="1"/>
      <c r="J8" s="1"/>
      <c r="K8" s="1"/>
      <c r="L8" s="1"/>
      <c r="M8" s="1"/>
      <c r="N8" s="1"/>
      <c r="O8" s="3"/>
    </row>
    <row r="9" spans="2:15" x14ac:dyDescent="0.25">
      <c r="B9" s="114" t="s">
        <v>1</v>
      </c>
      <c r="C9" s="129" t="s">
        <v>8</v>
      </c>
      <c r="D9" s="123" t="s">
        <v>21</v>
      </c>
      <c r="E9" s="123"/>
      <c r="F9" s="123"/>
      <c r="G9" s="123"/>
      <c r="H9" s="123"/>
      <c r="I9" s="123"/>
      <c r="J9" s="123"/>
      <c r="K9" s="123"/>
      <c r="L9" s="123"/>
      <c r="M9" s="123"/>
      <c r="N9" s="123"/>
      <c r="O9" s="124"/>
    </row>
    <row r="10" spans="2:15" x14ac:dyDescent="0.25">
      <c r="B10" s="114"/>
      <c r="C10" s="130"/>
      <c r="D10" s="134" t="s">
        <v>22</v>
      </c>
      <c r="E10" s="135"/>
      <c r="F10" s="135"/>
      <c r="G10" s="135"/>
      <c r="H10" s="135"/>
      <c r="I10" s="135"/>
      <c r="J10" s="135"/>
      <c r="K10" s="135"/>
      <c r="L10" s="135"/>
      <c r="M10" s="135"/>
      <c r="N10" s="135"/>
      <c r="O10" s="136"/>
    </row>
    <row r="11" spans="2:15" x14ac:dyDescent="0.25">
      <c r="B11" s="114"/>
      <c r="C11" s="129" t="s">
        <v>9</v>
      </c>
      <c r="D11" s="134" t="s">
        <v>23</v>
      </c>
      <c r="E11" s="135"/>
      <c r="F11" s="135"/>
      <c r="G11" s="135"/>
      <c r="H11" s="135"/>
      <c r="I11" s="135"/>
      <c r="J11" s="135"/>
      <c r="K11" s="135"/>
      <c r="L11" s="135"/>
      <c r="M11" s="135"/>
      <c r="N11" s="135"/>
      <c r="O11" s="136"/>
    </row>
    <row r="12" spans="2:15" x14ac:dyDescent="0.25">
      <c r="B12" s="114"/>
      <c r="C12" s="131"/>
      <c r="D12" s="134" t="s">
        <v>24</v>
      </c>
      <c r="E12" s="135"/>
      <c r="F12" s="135"/>
      <c r="G12" s="135"/>
      <c r="H12" s="135"/>
      <c r="I12" s="135"/>
      <c r="J12" s="135"/>
      <c r="K12" s="135"/>
      <c r="L12" s="135"/>
      <c r="M12" s="135"/>
      <c r="N12" s="135"/>
      <c r="O12" s="136"/>
    </row>
    <row r="13" spans="2:15" x14ac:dyDescent="0.25">
      <c r="B13" s="114"/>
      <c r="C13" s="131"/>
      <c r="D13" s="134" t="s">
        <v>25</v>
      </c>
      <c r="E13" s="135"/>
      <c r="F13" s="135"/>
      <c r="G13" s="135"/>
      <c r="H13" s="135"/>
      <c r="I13" s="135"/>
      <c r="J13" s="135"/>
      <c r="K13" s="135"/>
      <c r="L13" s="135"/>
      <c r="M13" s="135"/>
      <c r="N13" s="135"/>
      <c r="O13" s="136"/>
    </row>
    <row r="14" spans="2:15" x14ac:dyDescent="0.25">
      <c r="B14" s="114"/>
      <c r="C14" s="130"/>
      <c r="D14" s="123" t="s">
        <v>26</v>
      </c>
      <c r="E14" s="123"/>
      <c r="F14" s="123"/>
      <c r="G14" s="123"/>
      <c r="H14" s="123"/>
      <c r="I14" s="123"/>
      <c r="J14" s="123"/>
      <c r="K14" s="123"/>
      <c r="L14" s="123"/>
      <c r="M14" s="123"/>
      <c r="N14" s="123"/>
      <c r="O14" s="124"/>
    </row>
    <row r="15" spans="2:15" ht="7.5" customHeight="1" x14ac:dyDescent="0.25">
      <c r="B15" s="7"/>
      <c r="C15" s="8"/>
      <c r="D15" s="2"/>
      <c r="E15" s="2"/>
      <c r="F15" s="2"/>
      <c r="G15" s="2"/>
      <c r="H15" s="2"/>
      <c r="I15" s="2"/>
      <c r="J15" s="2"/>
      <c r="K15" s="2"/>
      <c r="L15" s="2"/>
      <c r="M15" s="2"/>
      <c r="N15" s="2"/>
      <c r="O15" s="4"/>
    </row>
    <row r="16" spans="2:15" ht="30.75" customHeight="1" x14ac:dyDescent="0.25">
      <c r="B16" s="132" t="s">
        <v>2</v>
      </c>
      <c r="C16" s="133"/>
      <c r="D16" s="123" t="s">
        <v>13</v>
      </c>
      <c r="E16" s="123"/>
      <c r="F16" s="123"/>
      <c r="G16" s="123"/>
      <c r="H16" s="123"/>
      <c r="I16" s="123"/>
      <c r="J16" s="123"/>
      <c r="K16" s="123"/>
      <c r="L16" s="123"/>
      <c r="M16" s="123"/>
      <c r="N16" s="123"/>
      <c r="O16" s="124"/>
    </row>
    <row r="17" spans="2:15" ht="7.5" customHeight="1" x14ac:dyDescent="0.25">
      <c r="B17" s="5"/>
      <c r="C17" s="6"/>
      <c r="D17" s="1"/>
      <c r="E17" s="1"/>
      <c r="F17" s="1"/>
      <c r="G17" s="1"/>
      <c r="H17" s="1"/>
      <c r="I17" s="1"/>
      <c r="J17" s="1"/>
      <c r="K17" s="1"/>
      <c r="L17" s="1"/>
      <c r="M17" s="1"/>
      <c r="N17" s="1"/>
      <c r="O17" s="3"/>
    </row>
    <row r="18" spans="2:15" x14ac:dyDescent="0.25">
      <c r="B18" s="114" t="s">
        <v>3</v>
      </c>
      <c r="C18" s="129" t="s">
        <v>10</v>
      </c>
      <c r="D18" s="123" t="s">
        <v>14</v>
      </c>
      <c r="E18" s="123"/>
      <c r="F18" s="123"/>
      <c r="G18" s="123"/>
      <c r="H18" s="123"/>
      <c r="I18" s="123"/>
      <c r="J18" s="123"/>
      <c r="K18" s="123"/>
      <c r="L18" s="123"/>
      <c r="M18" s="123"/>
      <c r="N18" s="123"/>
      <c r="O18" s="124"/>
    </row>
    <row r="19" spans="2:15" x14ac:dyDescent="0.25">
      <c r="B19" s="114"/>
      <c r="C19" s="130"/>
      <c r="D19" s="134" t="s">
        <v>15</v>
      </c>
      <c r="E19" s="135"/>
      <c r="F19" s="135"/>
      <c r="G19" s="135"/>
      <c r="H19" s="135"/>
      <c r="I19" s="135"/>
      <c r="J19" s="135"/>
      <c r="K19" s="135"/>
      <c r="L19" s="135"/>
      <c r="M19" s="135"/>
      <c r="N19" s="135"/>
      <c r="O19" s="136"/>
    </row>
    <row r="20" spans="2:15" x14ac:dyDescent="0.25">
      <c r="B20" s="114"/>
      <c r="C20" s="129" t="s">
        <v>11</v>
      </c>
      <c r="D20" s="134" t="s">
        <v>16</v>
      </c>
      <c r="E20" s="135"/>
      <c r="F20" s="135"/>
      <c r="G20" s="135"/>
      <c r="H20" s="135"/>
      <c r="I20" s="135"/>
      <c r="J20" s="135"/>
      <c r="K20" s="135"/>
      <c r="L20" s="135"/>
      <c r="M20" s="135"/>
      <c r="N20" s="135"/>
      <c r="O20" s="136"/>
    </row>
    <row r="21" spans="2:15" x14ac:dyDescent="0.25">
      <c r="B21" s="114"/>
      <c r="C21" s="131"/>
      <c r="D21" s="134" t="s">
        <v>17</v>
      </c>
      <c r="E21" s="135"/>
      <c r="F21" s="135"/>
      <c r="G21" s="135"/>
      <c r="H21" s="135"/>
      <c r="I21" s="135"/>
      <c r="J21" s="135"/>
      <c r="K21" s="135"/>
      <c r="L21" s="135"/>
      <c r="M21" s="135"/>
      <c r="N21" s="135"/>
      <c r="O21" s="136"/>
    </row>
    <row r="22" spans="2:15" x14ac:dyDescent="0.25">
      <c r="B22" s="114"/>
      <c r="C22" s="131"/>
      <c r="D22" s="134" t="s">
        <v>18</v>
      </c>
      <c r="E22" s="135"/>
      <c r="F22" s="135"/>
      <c r="G22" s="135"/>
      <c r="H22" s="135"/>
      <c r="I22" s="135"/>
      <c r="J22" s="135"/>
      <c r="K22" s="135"/>
      <c r="L22" s="135"/>
      <c r="M22" s="135"/>
      <c r="N22" s="135"/>
      <c r="O22" s="136"/>
    </row>
    <row r="23" spans="2:15" x14ac:dyDescent="0.25">
      <c r="B23" s="114"/>
      <c r="C23" s="131"/>
      <c r="D23" s="134" t="s">
        <v>19</v>
      </c>
      <c r="E23" s="135"/>
      <c r="F23" s="135"/>
      <c r="G23" s="135"/>
      <c r="H23" s="135"/>
      <c r="I23" s="135"/>
      <c r="J23" s="135"/>
      <c r="K23" s="135"/>
      <c r="L23" s="135"/>
      <c r="M23" s="135"/>
      <c r="N23" s="135"/>
      <c r="O23" s="136"/>
    </row>
    <row r="24" spans="2:15" x14ac:dyDescent="0.25">
      <c r="B24" s="114"/>
      <c r="C24" s="130"/>
      <c r="D24" s="123" t="s">
        <v>20</v>
      </c>
      <c r="E24" s="123"/>
      <c r="F24" s="123"/>
      <c r="G24" s="123"/>
      <c r="H24" s="123"/>
      <c r="I24" s="123"/>
      <c r="J24" s="123"/>
      <c r="K24" s="123"/>
      <c r="L24" s="123"/>
      <c r="M24" s="123"/>
      <c r="N24" s="123"/>
      <c r="O24" s="124"/>
    </row>
    <row r="25" spans="2:15" ht="7.5" customHeight="1" x14ac:dyDescent="0.25">
      <c r="B25" s="5"/>
      <c r="C25" s="6"/>
      <c r="D25" s="1"/>
      <c r="E25" s="1"/>
      <c r="F25" s="1"/>
      <c r="G25" s="1"/>
      <c r="H25" s="1"/>
      <c r="I25" s="1"/>
      <c r="J25" s="1"/>
      <c r="K25" s="1"/>
      <c r="L25" s="1"/>
      <c r="M25" s="1"/>
      <c r="N25" s="1"/>
      <c r="O25" s="3"/>
    </row>
    <row r="26" spans="2:15" x14ac:dyDescent="0.25">
      <c r="B26" s="139" t="s">
        <v>5</v>
      </c>
      <c r="C26" s="140"/>
      <c r="D26" s="123" t="s">
        <v>27</v>
      </c>
      <c r="E26" s="123"/>
      <c r="F26" s="123"/>
      <c r="G26" s="123"/>
      <c r="H26" s="123"/>
      <c r="I26" s="123"/>
      <c r="J26" s="123"/>
      <c r="K26" s="123"/>
      <c r="L26" s="123"/>
      <c r="M26" s="123"/>
      <c r="N26" s="123"/>
      <c r="O26" s="124"/>
    </row>
    <row r="27" spans="2:15" x14ac:dyDescent="0.25">
      <c r="B27" s="127"/>
      <c r="C27" s="128"/>
      <c r="D27" s="123"/>
      <c r="E27" s="123"/>
      <c r="F27" s="123"/>
      <c r="G27" s="123"/>
      <c r="H27" s="123"/>
      <c r="I27" s="123"/>
      <c r="J27" s="123"/>
      <c r="K27" s="123"/>
      <c r="L27" s="123"/>
      <c r="M27" s="123"/>
      <c r="N27" s="123"/>
      <c r="O27" s="124"/>
    </row>
    <row r="28" spans="2:15" x14ac:dyDescent="0.25">
      <c r="B28" s="139" t="s">
        <v>6</v>
      </c>
      <c r="C28" s="140"/>
      <c r="D28" s="134" t="s">
        <v>28</v>
      </c>
      <c r="E28" s="135"/>
      <c r="F28" s="135"/>
      <c r="G28" s="135"/>
      <c r="H28" s="135"/>
      <c r="I28" s="135"/>
      <c r="J28" s="135"/>
      <c r="K28" s="135"/>
      <c r="L28" s="135"/>
      <c r="M28" s="135"/>
      <c r="N28" s="135"/>
      <c r="O28" s="136"/>
    </row>
    <row r="29" spans="2:15" x14ac:dyDescent="0.25">
      <c r="B29" s="141"/>
      <c r="C29" s="142"/>
      <c r="D29" s="134" t="s">
        <v>29</v>
      </c>
      <c r="E29" s="135"/>
      <c r="F29" s="135"/>
      <c r="G29" s="135"/>
      <c r="H29" s="135"/>
      <c r="I29" s="135"/>
      <c r="J29" s="135"/>
      <c r="K29" s="135"/>
      <c r="L29" s="135"/>
      <c r="M29" s="135"/>
      <c r="N29" s="135"/>
      <c r="O29" s="136"/>
    </row>
    <row r="30" spans="2:15" x14ac:dyDescent="0.25">
      <c r="B30" s="141"/>
      <c r="C30" s="142"/>
      <c r="D30" s="134" t="s">
        <v>30</v>
      </c>
      <c r="E30" s="135"/>
      <c r="F30" s="135"/>
      <c r="G30" s="135"/>
      <c r="H30" s="135"/>
      <c r="I30" s="135"/>
      <c r="J30" s="135"/>
      <c r="K30" s="135"/>
      <c r="L30" s="135"/>
      <c r="M30" s="135"/>
      <c r="N30" s="135"/>
      <c r="O30" s="136"/>
    </row>
    <row r="31" spans="2:15" x14ac:dyDescent="0.25">
      <c r="B31" s="141"/>
      <c r="C31" s="142"/>
      <c r="D31" s="134" t="s">
        <v>31</v>
      </c>
      <c r="E31" s="135"/>
      <c r="F31" s="135"/>
      <c r="G31" s="135"/>
      <c r="H31" s="135"/>
      <c r="I31" s="135"/>
      <c r="J31" s="135"/>
      <c r="K31" s="135"/>
      <c r="L31" s="135"/>
      <c r="M31" s="135"/>
      <c r="N31" s="135"/>
      <c r="O31" s="136"/>
    </row>
    <row r="32" spans="2:15" x14ac:dyDescent="0.25">
      <c r="B32" s="141"/>
      <c r="C32" s="142"/>
      <c r="D32" s="134" t="s">
        <v>32</v>
      </c>
      <c r="E32" s="135"/>
      <c r="F32" s="135"/>
      <c r="G32" s="135"/>
      <c r="H32" s="135"/>
      <c r="I32" s="135"/>
      <c r="J32" s="135"/>
      <c r="K32" s="135"/>
      <c r="L32" s="135"/>
      <c r="M32" s="135"/>
      <c r="N32" s="135"/>
      <c r="O32" s="136"/>
    </row>
    <row r="33" spans="2:15" x14ac:dyDescent="0.25">
      <c r="B33" s="141"/>
      <c r="C33" s="142"/>
      <c r="D33" s="134" t="s">
        <v>33</v>
      </c>
      <c r="E33" s="135"/>
      <c r="F33" s="135"/>
      <c r="G33" s="135"/>
      <c r="H33" s="135"/>
      <c r="I33" s="135"/>
      <c r="J33" s="135"/>
      <c r="K33" s="135"/>
      <c r="L33" s="135"/>
      <c r="M33" s="135"/>
      <c r="N33" s="135"/>
      <c r="O33" s="136"/>
    </row>
    <row r="34" spans="2:15" x14ac:dyDescent="0.25">
      <c r="B34" s="127"/>
      <c r="C34" s="128"/>
      <c r="D34" s="134" t="s">
        <v>34</v>
      </c>
      <c r="E34" s="135"/>
      <c r="F34" s="135"/>
      <c r="G34" s="135"/>
      <c r="H34" s="135"/>
      <c r="I34" s="135"/>
      <c r="J34" s="135"/>
      <c r="K34" s="135"/>
      <c r="L34" s="135"/>
      <c r="M34" s="135"/>
      <c r="N34" s="135"/>
      <c r="O34" s="136"/>
    </row>
    <row r="35" spans="2:15" ht="7.5" customHeight="1" x14ac:dyDescent="0.25">
      <c r="B35" s="5"/>
      <c r="C35" s="6"/>
      <c r="D35" s="1"/>
      <c r="E35" s="1"/>
      <c r="F35" s="1"/>
      <c r="G35" s="1"/>
      <c r="H35" s="1"/>
      <c r="I35" s="1"/>
      <c r="J35" s="1"/>
      <c r="K35" s="1"/>
      <c r="L35" s="1"/>
      <c r="M35" s="1"/>
      <c r="N35" s="1"/>
      <c r="O35" s="3"/>
    </row>
    <row r="36" spans="2:15" x14ac:dyDescent="0.25">
      <c r="B36" s="139" t="s">
        <v>4</v>
      </c>
      <c r="C36" s="140"/>
      <c r="D36" s="123" t="s">
        <v>35</v>
      </c>
      <c r="E36" s="123"/>
      <c r="F36" s="123"/>
      <c r="G36" s="123"/>
      <c r="H36" s="123"/>
      <c r="I36" s="123"/>
      <c r="J36" s="123"/>
      <c r="K36" s="123"/>
      <c r="L36" s="123"/>
      <c r="M36" s="123"/>
      <c r="N36" s="123"/>
      <c r="O36" s="124"/>
    </row>
    <row r="37" spans="2:15" ht="15.75" thickBot="1" x14ac:dyDescent="0.3">
      <c r="B37" s="143"/>
      <c r="C37" s="144"/>
      <c r="D37" s="137"/>
      <c r="E37" s="137"/>
      <c r="F37" s="137"/>
      <c r="G37" s="137"/>
      <c r="H37" s="137"/>
      <c r="I37" s="137"/>
      <c r="J37" s="137"/>
      <c r="K37" s="137"/>
      <c r="L37" s="137"/>
      <c r="M37" s="137"/>
      <c r="N37" s="137"/>
      <c r="O37" s="138"/>
    </row>
  </sheetData>
  <mergeCells count="37">
    <mergeCell ref="D19:O19"/>
    <mergeCell ref="D11:O11"/>
    <mergeCell ref="D10:O10"/>
    <mergeCell ref="D26:O27"/>
    <mergeCell ref="D24:O24"/>
    <mergeCell ref="D21:O21"/>
    <mergeCell ref="D22:O22"/>
    <mergeCell ref="D23:O23"/>
    <mergeCell ref="D12:O12"/>
    <mergeCell ref="D13:O13"/>
    <mergeCell ref="D36:O37"/>
    <mergeCell ref="B26:C27"/>
    <mergeCell ref="B28:C34"/>
    <mergeCell ref="B36:C37"/>
    <mergeCell ref="D34:O34"/>
    <mergeCell ref="D28:O28"/>
    <mergeCell ref="D29:O29"/>
    <mergeCell ref="D30:O30"/>
    <mergeCell ref="D31:O31"/>
    <mergeCell ref="D32:O32"/>
    <mergeCell ref="D33:O33"/>
    <mergeCell ref="B18:B24"/>
    <mergeCell ref="B3:O3"/>
    <mergeCell ref="B4:O4"/>
    <mergeCell ref="D6:O7"/>
    <mergeCell ref="D9:O9"/>
    <mergeCell ref="D14:O14"/>
    <mergeCell ref="B9:B14"/>
    <mergeCell ref="D16:O16"/>
    <mergeCell ref="D18:O18"/>
    <mergeCell ref="B6:C7"/>
    <mergeCell ref="C9:C10"/>
    <mergeCell ref="C11:C14"/>
    <mergeCell ref="C18:C19"/>
    <mergeCell ref="C20:C24"/>
    <mergeCell ref="B16:C16"/>
    <mergeCell ref="D20:O20"/>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78665-DBEB-9C40-A14E-C53C1EBBA958}">
  <sheetPr>
    <pageSetUpPr fitToPage="1"/>
  </sheetPr>
  <dimension ref="B2:O99"/>
  <sheetViews>
    <sheetView zoomScaleNormal="100" zoomScaleSheetLayoutView="100" workbookViewId="0">
      <selection activeCell="E16" sqref="E16"/>
    </sheetView>
  </sheetViews>
  <sheetFormatPr baseColWidth="10" defaultColWidth="11.42578125" defaultRowHeight="12.75" x14ac:dyDescent="0.25"/>
  <cols>
    <col min="1" max="1" width="4.42578125" style="10" customWidth="1"/>
    <col min="2" max="2" width="26.85546875" style="10" customWidth="1"/>
    <col min="3" max="3" width="16.42578125" style="10" customWidth="1"/>
    <col min="4" max="4" width="10" style="10" bestFit="1" customWidth="1"/>
    <col min="5" max="5" width="51.42578125" style="10" customWidth="1"/>
    <col min="6" max="6" width="15.140625" style="10" customWidth="1"/>
    <col min="7" max="7" width="13.42578125" style="10" customWidth="1"/>
    <col min="8" max="8" width="14.7109375" style="29" bestFit="1" customWidth="1"/>
    <col min="9" max="9" width="14.42578125" style="29" customWidth="1"/>
    <col min="10" max="10" width="17.85546875" style="29" customWidth="1"/>
    <col min="11" max="11" width="16.7109375" style="10" bestFit="1" customWidth="1"/>
    <col min="12" max="12" width="15.7109375" style="10" customWidth="1"/>
    <col min="13" max="13" width="8.28515625" style="10" bestFit="1" customWidth="1"/>
    <col min="14" max="14" width="19.42578125" style="10" bestFit="1" customWidth="1"/>
    <col min="15" max="16384" width="11.42578125" style="10"/>
  </cols>
  <sheetData>
    <row r="2" spans="2:15" ht="13.5" thickBot="1" x14ac:dyDescent="0.3"/>
    <row r="3" spans="2:15" ht="18" customHeight="1" x14ac:dyDescent="0.25">
      <c r="B3" s="145"/>
      <c r="C3" s="147" t="s">
        <v>36</v>
      </c>
      <c r="D3" s="148"/>
      <c r="E3" s="148"/>
      <c r="F3" s="148"/>
      <c r="G3" s="148"/>
      <c r="H3" s="148"/>
      <c r="I3" s="149"/>
      <c r="J3" s="156" t="s">
        <v>37</v>
      </c>
      <c r="K3" s="156"/>
      <c r="L3" s="156"/>
      <c r="M3" s="157"/>
    </row>
    <row r="4" spans="2:15" ht="16.5" customHeight="1" x14ac:dyDescent="0.25">
      <c r="B4" s="146"/>
      <c r="C4" s="150"/>
      <c r="D4" s="151"/>
      <c r="E4" s="151"/>
      <c r="F4" s="151"/>
      <c r="G4" s="151"/>
      <c r="H4" s="151"/>
      <c r="I4" s="152"/>
      <c r="J4" s="158" t="s">
        <v>38</v>
      </c>
      <c r="K4" s="158"/>
      <c r="L4" s="158"/>
      <c r="M4" s="159"/>
    </row>
    <row r="5" spans="2:15" ht="19.5" customHeight="1" x14ac:dyDescent="0.25">
      <c r="B5" s="146"/>
      <c r="C5" s="150"/>
      <c r="D5" s="151"/>
      <c r="E5" s="151"/>
      <c r="F5" s="151"/>
      <c r="G5" s="151"/>
      <c r="H5" s="151"/>
      <c r="I5" s="152"/>
      <c r="J5" s="158" t="s">
        <v>39</v>
      </c>
      <c r="K5" s="158"/>
      <c r="L5" s="158"/>
      <c r="M5" s="159"/>
    </row>
    <row r="6" spans="2:15" ht="17.25" customHeight="1" x14ac:dyDescent="0.25">
      <c r="B6" s="146"/>
      <c r="C6" s="153"/>
      <c r="D6" s="154"/>
      <c r="E6" s="154"/>
      <c r="F6" s="154"/>
      <c r="G6" s="154"/>
      <c r="H6" s="154"/>
      <c r="I6" s="155"/>
      <c r="J6" s="158" t="s">
        <v>40</v>
      </c>
      <c r="K6" s="158"/>
      <c r="L6" s="158"/>
      <c r="M6" s="159"/>
    </row>
    <row r="7" spans="2:15" ht="19.5" customHeight="1" x14ac:dyDescent="0.25">
      <c r="B7" s="160" t="s">
        <v>41</v>
      </c>
      <c r="C7" s="161"/>
      <c r="D7" s="161"/>
      <c r="E7" s="161"/>
      <c r="F7" s="161"/>
      <c r="G7" s="161"/>
      <c r="H7" s="161"/>
      <c r="I7" s="161"/>
      <c r="J7" s="161"/>
      <c r="K7" s="161"/>
      <c r="L7" s="161"/>
      <c r="M7" s="162"/>
    </row>
    <row r="8" spans="2:15" ht="32.25" customHeight="1" x14ac:dyDescent="0.25">
      <c r="B8" s="163" t="s">
        <v>42</v>
      </c>
      <c r="C8" s="164"/>
      <c r="D8" s="164"/>
      <c r="E8" s="164"/>
      <c r="F8" s="164"/>
      <c r="G8" s="164"/>
      <c r="H8" s="164"/>
      <c r="I8" s="164"/>
      <c r="J8" s="164"/>
      <c r="K8" s="164"/>
      <c r="L8" s="164"/>
      <c r="M8" s="165"/>
    </row>
    <row r="9" spans="2:15" ht="15" customHeight="1" x14ac:dyDescent="0.25">
      <c r="B9" s="160" t="s">
        <v>43</v>
      </c>
      <c r="C9" s="161" t="s">
        <v>44</v>
      </c>
      <c r="D9" s="161" t="s">
        <v>45</v>
      </c>
      <c r="E9" s="164" t="s">
        <v>46</v>
      </c>
      <c r="F9" s="164" t="s">
        <v>47</v>
      </c>
      <c r="G9" s="164" t="s">
        <v>48</v>
      </c>
      <c r="H9" s="166">
        <v>2022</v>
      </c>
      <c r="I9" s="167" t="s">
        <v>49</v>
      </c>
      <c r="J9" s="169" t="s">
        <v>50</v>
      </c>
      <c r="K9" s="170" t="s">
        <v>51</v>
      </c>
      <c r="L9" s="170"/>
      <c r="M9" s="171"/>
    </row>
    <row r="10" spans="2:15" ht="30" customHeight="1" x14ac:dyDescent="0.25">
      <c r="B10" s="160"/>
      <c r="C10" s="161"/>
      <c r="D10" s="161"/>
      <c r="E10" s="164"/>
      <c r="F10" s="164"/>
      <c r="G10" s="164"/>
      <c r="H10" s="166"/>
      <c r="I10" s="168"/>
      <c r="J10" s="169"/>
      <c r="K10" s="9" t="s">
        <v>52</v>
      </c>
      <c r="L10" s="9" t="s">
        <v>53</v>
      </c>
      <c r="M10" s="66" t="s">
        <v>54</v>
      </c>
    </row>
    <row r="11" spans="2:15" x14ac:dyDescent="0.25">
      <c r="B11" s="172" t="s">
        <v>55</v>
      </c>
      <c r="C11" s="175" t="s">
        <v>56</v>
      </c>
      <c r="D11" s="176"/>
      <c r="E11" s="176"/>
      <c r="F11" s="176"/>
      <c r="G11" s="176"/>
      <c r="H11" s="176"/>
      <c r="I11" s="176"/>
      <c r="J11" s="177"/>
      <c r="K11" s="9"/>
      <c r="L11" s="9"/>
      <c r="M11" s="66"/>
    </row>
    <row r="12" spans="2:15" ht="76.5" x14ac:dyDescent="0.25">
      <c r="B12" s="173"/>
      <c r="C12" s="13" t="s">
        <v>57</v>
      </c>
      <c r="D12" s="14">
        <v>1</v>
      </c>
      <c r="E12" s="15" t="s">
        <v>58</v>
      </c>
      <c r="F12" s="16">
        <v>0.99999999402253936</v>
      </c>
      <c r="G12" s="17">
        <v>150490635.35333335</v>
      </c>
      <c r="H12" s="17">
        <f>D12*F12*G12</f>
        <v>150490634.45378152</v>
      </c>
      <c r="I12" s="17">
        <f>+H12*19%</f>
        <v>28593220.546218488</v>
      </c>
      <c r="J12" s="18">
        <f>+I12+H12</f>
        <v>179083855</v>
      </c>
      <c r="K12" s="19">
        <v>0</v>
      </c>
      <c r="L12" s="19">
        <f>+J12</f>
        <v>179083855</v>
      </c>
      <c r="M12" s="67">
        <v>0</v>
      </c>
      <c r="N12" s="20"/>
      <c r="O12" s="21"/>
    </row>
    <row r="13" spans="2:15" x14ac:dyDescent="0.25">
      <c r="B13" s="173"/>
      <c r="C13" s="161" t="s">
        <v>59</v>
      </c>
      <c r="D13" s="161"/>
      <c r="E13" s="161"/>
      <c r="F13" s="161"/>
      <c r="G13" s="161"/>
      <c r="H13" s="161"/>
      <c r="I13" s="11"/>
      <c r="J13" s="22">
        <f>SUM(J12:J12)</f>
        <v>179083855</v>
      </c>
      <c r="K13" s="22">
        <f>SUM(K12)</f>
        <v>0</v>
      </c>
      <c r="L13" s="22">
        <f>SUM(L12:L12)</f>
        <v>179083855</v>
      </c>
      <c r="M13" s="68">
        <f>SUM(M12)</f>
        <v>0</v>
      </c>
      <c r="N13" s="21"/>
    </row>
    <row r="14" spans="2:15" x14ac:dyDescent="0.25">
      <c r="B14" s="173"/>
      <c r="C14" s="175" t="s">
        <v>60</v>
      </c>
      <c r="D14" s="176"/>
      <c r="E14" s="176"/>
      <c r="F14" s="176"/>
      <c r="G14" s="176"/>
      <c r="H14" s="176"/>
      <c r="I14" s="176"/>
      <c r="J14" s="177"/>
      <c r="K14" s="23"/>
      <c r="L14" s="23"/>
      <c r="M14" s="69"/>
      <c r="O14" s="24"/>
    </row>
    <row r="15" spans="2:15" ht="36" x14ac:dyDescent="0.25">
      <c r="B15" s="173"/>
      <c r="C15" s="25" t="s">
        <v>61</v>
      </c>
      <c r="D15" s="26">
        <v>1</v>
      </c>
      <c r="E15" s="25" t="s">
        <v>62</v>
      </c>
      <c r="F15" s="14">
        <v>1</v>
      </c>
      <c r="G15" s="27">
        <v>16465716.333333334</v>
      </c>
      <c r="H15" s="18">
        <f>D15*F15*G15</f>
        <v>16465716.333333334</v>
      </c>
      <c r="I15" s="17">
        <f>+H15*19%</f>
        <v>3128486.1033333335</v>
      </c>
      <c r="J15" s="18">
        <f>H15+I15</f>
        <v>19594202.436666667</v>
      </c>
      <c r="K15" s="28">
        <f>+J15</f>
        <v>19594202.436666667</v>
      </c>
      <c r="L15" s="18">
        <v>0</v>
      </c>
      <c r="M15" s="70">
        <v>0</v>
      </c>
      <c r="O15" s="24"/>
    </row>
    <row r="16" spans="2:15" ht="24" x14ac:dyDescent="0.25">
      <c r="B16" s="173"/>
      <c r="C16" s="25" t="s">
        <v>63</v>
      </c>
      <c r="D16" s="26">
        <v>1</v>
      </c>
      <c r="E16" s="25" t="s">
        <v>64</v>
      </c>
      <c r="F16" s="14">
        <v>5</v>
      </c>
      <c r="G16" s="27">
        <v>5600000</v>
      </c>
      <c r="H16" s="18">
        <f>D16*F16*G16</f>
        <v>28000000</v>
      </c>
      <c r="I16" s="18">
        <v>0</v>
      </c>
      <c r="J16" s="18">
        <f>H16+I16</f>
        <v>28000000</v>
      </c>
      <c r="K16" s="28">
        <f>+J16</f>
        <v>28000000</v>
      </c>
      <c r="L16" s="18">
        <v>0</v>
      </c>
      <c r="M16" s="70">
        <v>0</v>
      </c>
      <c r="O16" s="24"/>
    </row>
    <row r="17" spans="2:15" ht="48" x14ac:dyDescent="0.25">
      <c r="B17" s="173"/>
      <c r="C17" s="25" t="s">
        <v>61</v>
      </c>
      <c r="D17" s="9">
        <v>1</v>
      </c>
      <c r="E17" s="25" t="s">
        <v>65</v>
      </c>
      <c r="F17" s="14">
        <v>0.99999992094054813</v>
      </c>
      <c r="G17" s="18">
        <v>5314583.6134453779</v>
      </c>
      <c r="H17" s="18">
        <f>D17*F17*G17</f>
        <v>5314583.1932773106</v>
      </c>
      <c r="I17" s="17">
        <f>+H17*19%</f>
        <v>1009770.8067226891</v>
      </c>
      <c r="J17" s="18">
        <f>H17+I17</f>
        <v>6324354</v>
      </c>
      <c r="K17" s="19">
        <f>+J17</f>
        <v>6324354</v>
      </c>
      <c r="L17" s="18">
        <v>0</v>
      </c>
      <c r="M17" s="70">
        <v>0</v>
      </c>
      <c r="N17" s="29"/>
      <c r="O17" s="29"/>
    </row>
    <row r="18" spans="2:15" x14ac:dyDescent="0.25">
      <c r="B18" s="173"/>
      <c r="C18" s="164" t="s">
        <v>66</v>
      </c>
      <c r="D18" s="164"/>
      <c r="E18" s="164"/>
      <c r="F18" s="164"/>
      <c r="G18" s="164"/>
      <c r="H18" s="164"/>
      <c r="I18" s="12"/>
      <c r="J18" s="22">
        <f>SUM(J15:J17)</f>
        <v>53918556.436666667</v>
      </c>
      <c r="K18" s="22">
        <f>+SUM(K15:K17)</f>
        <v>53918556.436666667</v>
      </c>
      <c r="L18" s="22">
        <f>SUM(L15:L17)</f>
        <v>0</v>
      </c>
      <c r="M18" s="71">
        <f>SUM(M15:M17)</f>
        <v>0</v>
      </c>
      <c r="N18" s="29"/>
      <c r="O18" s="29"/>
    </row>
    <row r="19" spans="2:15" x14ac:dyDescent="0.25">
      <c r="B19" s="173"/>
      <c r="C19" s="175" t="s">
        <v>67</v>
      </c>
      <c r="D19" s="176"/>
      <c r="E19" s="176"/>
      <c r="F19" s="176"/>
      <c r="G19" s="176"/>
      <c r="H19" s="176"/>
      <c r="I19" s="176"/>
      <c r="J19" s="177"/>
      <c r="K19" s="18"/>
      <c r="L19" s="23"/>
      <c r="M19" s="69"/>
      <c r="N19" s="29"/>
      <c r="O19" s="29"/>
    </row>
    <row r="20" spans="2:15" ht="108" x14ac:dyDescent="0.25">
      <c r="B20" s="173"/>
      <c r="C20" s="30" t="s">
        <v>68</v>
      </c>
      <c r="D20" s="26">
        <v>0</v>
      </c>
      <c r="E20" s="31" t="s">
        <v>69</v>
      </c>
      <c r="F20" s="26">
        <v>0</v>
      </c>
      <c r="G20" s="17">
        <v>0</v>
      </c>
      <c r="H20" s="17">
        <f>D20*F20*G20</f>
        <v>0</v>
      </c>
      <c r="I20" s="17"/>
      <c r="J20" s="18">
        <f>H20</f>
        <v>0</v>
      </c>
      <c r="K20" s="19">
        <v>0</v>
      </c>
      <c r="L20" s="19">
        <v>0</v>
      </c>
      <c r="M20" s="72">
        <v>0</v>
      </c>
      <c r="N20" s="29"/>
      <c r="O20" s="29"/>
    </row>
    <row r="21" spans="2:15" x14ac:dyDescent="0.25">
      <c r="B21" s="173"/>
      <c r="C21" s="164" t="s">
        <v>70</v>
      </c>
      <c r="D21" s="164"/>
      <c r="E21" s="164"/>
      <c r="F21" s="164"/>
      <c r="G21" s="164"/>
      <c r="H21" s="164"/>
      <c r="I21" s="12"/>
      <c r="J21" s="22">
        <f>SUM(J20:J20)</f>
        <v>0</v>
      </c>
      <c r="K21" s="22">
        <f t="shared" ref="K21:M21" si="0">SUM(K20:K20)</f>
        <v>0</v>
      </c>
      <c r="L21" s="22">
        <f t="shared" si="0"/>
        <v>0</v>
      </c>
      <c r="M21" s="73">
        <f t="shared" si="0"/>
        <v>0</v>
      </c>
      <c r="N21" s="29"/>
      <c r="O21" s="29"/>
    </row>
    <row r="22" spans="2:15" ht="27" customHeight="1" x14ac:dyDescent="0.25">
      <c r="B22" s="173"/>
      <c r="C22" s="175" t="s">
        <v>71</v>
      </c>
      <c r="D22" s="176"/>
      <c r="E22" s="176"/>
      <c r="F22" s="176"/>
      <c r="G22" s="176"/>
      <c r="H22" s="176"/>
      <c r="I22" s="176"/>
      <c r="J22" s="177"/>
      <c r="K22" s="23"/>
      <c r="L22" s="23"/>
      <c r="M22" s="69"/>
      <c r="O22" s="24"/>
    </row>
    <row r="23" spans="2:15" ht="72" x14ac:dyDescent="0.25">
      <c r="B23" s="173"/>
      <c r="C23" s="30" t="s">
        <v>63</v>
      </c>
      <c r="D23" s="30">
        <v>4</v>
      </c>
      <c r="E23" s="31" t="s">
        <v>72</v>
      </c>
      <c r="F23" s="14">
        <v>5</v>
      </c>
      <c r="G23" s="27">
        <v>2400000</v>
      </c>
      <c r="H23" s="18">
        <f>D23*F23*G23</f>
        <v>48000000</v>
      </c>
      <c r="I23" s="18">
        <v>0</v>
      </c>
      <c r="J23" s="18">
        <f t="shared" ref="J23:J24" si="1">H23</f>
        <v>48000000</v>
      </c>
      <c r="K23" s="28">
        <f>+J23</f>
        <v>48000000</v>
      </c>
      <c r="L23" s="19">
        <v>0</v>
      </c>
      <c r="M23" s="72">
        <v>0</v>
      </c>
      <c r="O23" s="24"/>
    </row>
    <row r="24" spans="2:15" ht="60" x14ac:dyDescent="0.25">
      <c r="B24" s="173"/>
      <c r="C24" s="30" t="s">
        <v>63</v>
      </c>
      <c r="D24" s="32">
        <v>12</v>
      </c>
      <c r="E24" s="31" t="s">
        <v>73</v>
      </c>
      <c r="F24" s="14">
        <v>5</v>
      </c>
      <c r="G24" s="27">
        <v>2450000</v>
      </c>
      <c r="H24" s="18">
        <f>D24*F24*G24</f>
        <v>147000000</v>
      </c>
      <c r="I24" s="18">
        <v>0</v>
      </c>
      <c r="J24" s="18">
        <f t="shared" si="1"/>
        <v>147000000</v>
      </c>
      <c r="K24" s="28">
        <f>+J24</f>
        <v>147000000</v>
      </c>
      <c r="L24" s="19">
        <v>0</v>
      </c>
      <c r="M24" s="72">
        <v>0</v>
      </c>
      <c r="O24" s="24"/>
    </row>
    <row r="25" spans="2:15" x14ac:dyDescent="0.25">
      <c r="B25" s="174"/>
      <c r="C25" s="164" t="s">
        <v>74</v>
      </c>
      <c r="D25" s="164"/>
      <c r="E25" s="164"/>
      <c r="F25" s="164"/>
      <c r="G25" s="164"/>
      <c r="H25" s="164"/>
      <c r="I25" s="12"/>
      <c r="J25" s="22">
        <f>SUM(J23:J24)</f>
        <v>195000000</v>
      </c>
      <c r="K25" s="22">
        <f>SUM(K23:K24)</f>
        <v>195000000</v>
      </c>
      <c r="L25" s="28">
        <f>SUM(L23:L24)</f>
        <v>0</v>
      </c>
      <c r="M25" s="75">
        <f>SUM(M23:M24)</f>
        <v>0</v>
      </c>
      <c r="N25" s="29"/>
      <c r="O25" s="29"/>
    </row>
    <row r="26" spans="2:15" x14ac:dyDescent="0.25">
      <c r="B26" s="163" t="s">
        <v>75</v>
      </c>
      <c r="C26" s="164"/>
      <c r="D26" s="164"/>
      <c r="E26" s="164"/>
      <c r="F26" s="164"/>
      <c r="G26" s="164"/>
      <c r="H26" s="164"/>
      <c r="I26" s="12"/>
      <c r="J26" s="22">
        <f>J13+J18+J21+J25</f>
        <v>428002411.43666667</v>
      </c>
      <c r="K26" s="22">
        <f>+K25+K21+K18+K13</f>
        <v>248918556.43666667</v>
      </c>
      <c r="L26" s="28">
        <f>+L13</f>
        <v>179083855</v>
      </c>
      <c r="M26" s="76">
        <f>+M25+M21+M18+M13</f>
        <v>0</v>
      </c>
      <c r="N26" s="21"/>
      <c r="O26" s="29"/>
    </row>
    <row r="27" spans="2:15" x14ac:dyDescent="0.25">
      <c r="B27" s="172" t="s">
        <v>76</v>
      </c>
      <c r="C27" s="175" t="s">
        <v>77</v>
      </c>
      <c r="D27" s="176"/>
      <c r="E27" s="176"/>
      <c r="F27" s="176"/>
      <c r="G27" s="176"/>
      <c r="H27" s="176"/>
      <c r="I27" s="176"/>
      <c r="J27" s="177"/>
      <c r="K27" s="18"/>
      <c r="L27" s="23"/>
      <c r="M27" s="69"/>
      <c r="N27" s="29"/>
      <c r="O27" s="29"/>
    </row>
    <row r="28" spans="2:15" ht="48" x14ac:dyDescent="0.25">
      <c r="B28" s="173"/>
      <c r="C28" s="30" t="s">
        <v>68</v>
      </c>
      <c r="D28" s="34">
        <v>26.306614742622301</v>
      </c>
      <c r="E28" s="31" t="s">
        <v>78</v>
      </c>
      <c r="F28" s="16">
        <v>4</v>
      </c>
      <c r="G28" s="17">
        <v>9945232</v>
      </c>
      <c r="H28" s="17">
        <f>D28*F28*G28</f>
        <v>1046501546.9999963</v>
      </c>
      <c r="I28" s="17">
        <v>0</v>
      </c>
      <c r="J28" s="18">
        <f>H28</f>
        <v>1046501546.9999963</v>
      </c>
      <c r="K28" s="19">
        <f>+J28</f>
        <v>1046501546.9999963</v>
      </c>
      <c r="L28" s="19">
        <v>0</v>
      </c>
      <c r="M28" s="72">
        <v>0</v>
      </c>
      <c r="N28" s="29"/>
      <c r="O28" s="29"/>
    </row>
    <row r="29" spans="2:15" x14ac:dyDescent="0.25">
      <c r="B29" s="173"/>
      <c r="C29" s="164" t="s">
        <v>79</v>
      </c>
      <c r="D29" s="164"/>
      <c r="E29" s="164"/>
      <c r="F29" s="164"/>
      <c r="G29" s="164"/>
      <c r="H29" s="164"/>
      <c r="I29" s="12"/>
      <c r="J29" s="22">
        <f>SUM(J28:J28)</f>
        <v>1046501546.9999963</v>
      </c>
      <c r="K29" s="22">
        <f>SUM(K28:K28)</f>
        <v>1046501546.9999963</v>
      </c>
      <c r="L29" s="22">
        <f t="shared" ref="L29:M29" si="2">SUM(L28:L28)</f>
        <v>0</v>
      </c>
      <c r="M29" s="73">
        <f t="shared" si="2"/>
        <v>0</v>
      </c>
      <c r="N29" s="29"/>
      <c r="O29" s="29"/>
    </row>
    <row r="30" spans="2:15" ht="18" customHeight="1" x14ac:dyDescent="0.25">
      <c r="B30" s="173"/>
      <c r="C30" s="175" t="s">
        <v>80</v>
      </c>
      <c r="D30" s="176"/>
      <c r="E30" s="176"/>
      <c r="F30" s="176"/>
      <c r="G30" s="176"/>
      <c r="H30" s="176"/>
      <c r="I30" s="176"/>
      <c r="J30" s="177"/>
      <c r="K30" s="23"/>
      <c r="L30" s="23"/>
      <c r="M30" s="69"/>
      <c r="O30" s="24"/>
    </row>
    <row r="31" spans="2:15" ht="36" x14ac:dyDescent="0.25">
      <c r="B31" s="173"/>
      <c r="C31" s="30" t="s">
        <v>57</v>
      </c>
      <c r="D31" s="30">
        <v>1</v>
      </c>
      <c r="E31" s="31" t="s">
        <v>81</v>
      </c>
      <c r="F31" s="14">
        <v>4.9999999898776109</v>
      </c>
      <c r="G31" s="27">
        <v>14298132.633988267</v>
      </c>
      <c r="H31" s="18">
        <f>D31*F31*G31</f>
        <v>71490663.025210068</v>
      </c>
      <c r="I31" s="18">
        <f>+H31*19%</f>
        <v>13583225.974789914</v>
      </c>
      <c r="J31" s="18">
        <f>H31+I31</f>
        <v>85073888.999999985</v>
      </c>
      <c r="K31" s="33">
        <v>22819285.379999999</v>
      </c>
      <c r="L31" s="35">
        <v>62254603.619999997</v>
      </c>
      <c r="M31" s="72">
        <v>0</v>
      </c>
      <c r="O31" s="24"/>
    </row>
    <row r="32" spans="2:15" x14ac:dyDescent="0.25">
      <c r="B32" s="173"/>
      <c r="C32" s="164" t="s">
        <v>82</v>
      </c>
      <c r="D32" s="164"/>
      <c r="E32" s="164"/>
      <c r="F32" s="164"/>
      <c r="G32" s="164"/>
      <c r="H32" s="164"/>
      <c r="I32" s="12"/>
      <c r="J32" s="22">
        <f>SUM(J31:J31)</f>
        <v>85073888.999999985</v>
      </c>
      <c r="K32" s="22">
        <f t="shared" ref="K32:M32" si="3">SUM(K31:K31)</f>
        <v>22819285.379999999</v>
      </c>
      <c r="L32" s="22">
        <f t="shared" si="3"/>
        <v>62254603.619999997</v>
      </c>
      <c r="M32" s="73">
        <f t="shared" si="3"/>
        <v>0</v>
      </c>
      <c r="N32" s="29"/>
      <c r="O32" s="29"/>
    </row>
    <row r="33" spans="2:15" x14ac:dyDescent="0.25">
      <c r="B33" s="173"/>
      <c r="C33" s="175" t="s">
        <v>83</v>
      </c>
      <c r="D33" s="176"/>
      <c r="E33" s="176"/>
      <c r="F33" s="176"/>
      <c r="G33" s="176"/>
      <c r="H33" s="176"/>
      <c r="I33" s="176"/>
      <c r="J33" s="177"/>
      <c r="K33" s="23"/>
      <c r="L33" s="23"/>
      <c r="M33" s="69"/>
      <c r="O33" s="24"/>
    </row>
    <row r="34" spans="2:15" ht="24" x14ac:dyDescent="0.25">
      <c r="B34" s="173"/>
      <c r="C34" s="30" t="s">
        <v>84</v>
      </c>
      <c r="D34" s="30">
        <v>0</v>
      </c>
      <c r="E34" s="30" t="s">
        <v>85</v>
      </c>
      <c r="F34" s="14">
        <v>0</v>
      </c>
      <c r="G34" s="27">
        <v>0</v>
      </c>
      <c r="H34" s="18">
        <f>D34*F34*G34</f>
        <v>0</v>
      </c>
      <c r="I34" s="18">
        <v>0</v>
      </c>
      <c r="J34" s="18">
        <f t="shared" ref="J34" si="4">H34</f>
        <v>0</v>
      </c>
      <c r="K34" s="19">
        <v>0</v>
      </c>
      <c r="L34" s="19">
        <v>0</v>
      </c>
      <c r="M34" s="72">
        <v>0</v>
      </c>
      <c r="O34" s="24"/>
    </row>
    <row r="35" spans="2:15" ht="36" x14ac:dyDescent="0.25">
      <c r="B35" s="173"/>
      <c r="C35" s="30" t="s">
        <v>86</v>
      </c>
      <c r="D35" s="32">
        <v>1</v>
      </c>
      <c r="E35" s="31" t="s">
        <v>87</v>
      </c>
      <c r="F35" s="14">
        <v>0.99999973997384672</v>
      </c>
      <c r="G35" s="27">
        <v>3231736.9747899156</v>
      </c>
      <c r="H35" s="18">
        <f>D35*F35*G35</f>
        <v>3231736.1344537819</v>
      </c>
      <c r="I35" s="18">
        <f>+H35*19%</f>
        <v>614029.86554621859</v>
      </c>
      <c r="J35" s="18">
        <f>H35+I35</f>
        <v>3845766.0000000005</v>
      </c>
      <c r="K35" s="28">
        <f>+J35</f>
        <v>3845766.0000000005</v>
      </c>
      <c r="L35" s="19">
        <v>0</v>
      </c>
      <c r="M35" s="72">
        <v>0</v>
      </c>
      <c r="O35" s="24"/>
    </row>
    <row r="36" spans="2:15" x14ac:dyDescent="0.25">
      <c r="B36" s="173"/>
      <c r="C36" s="164" t="s">
        <v>88</v>
      </c>
      <c r="D36" s="164"/>
      <c r="E36" s="164"/>
      <c r="F36" s="164"/>
      <c r="G36" s="164"/>
      <c r="H36" s="164"/>
      <c r="I36" s="12"/>
      <c r="J36" s="22">
        <f>SUM(J34:J35)</f>
        <v>3845766.0000000005</v>
      </c>
      <c r="K36" s="22">
        <f t="shared" ref="K36:M36" si="5">SUM(K34:K35)</f>
        <v>3845766.0000000005</v>
      </c>
      <c r="L36" s="22">
        <f t="shared" si="5"/>
        <v>0</v>
      </c>
      <c r="M36" s="73">
        <f t="shared" si="5"/>
        <v>0</v>
      </c>
      <c r="N36" s="29"/>
      <c r="O36" s="29"/>
    </row>
    <row r="37" spans="2:15" ht="27" customHeight="1" x14ac:dyDescent="0.25">
      <c r="B37" s="173"/>
      <c r="C37" s="175" t="s">
        <v>89</v>
      </c>
      <c r="D37" s="176"/>
      <c r="E37" s="176"/>
      <c r="F37" s="176"/>
      <c r="G37" s="176"/>
      <c r="H37" s="176"/>
      <c r="I37" s="176"/>
      <c r="J37" s="177"/>
      <c r="K37" s="23"/>
      <c r="L37" s="23"/>
      <c r="M37" s="69"/>
      <c r="O37" s="24"/>
    </row>
    <row r="38" spans="2:15" ht="36" x14ac:dyDescent="0.25">
      <c r="B38" s="173"/>
      <c r="C38" s="30" t="s">
        <v>86</v>
      </c>
      <c r="D38" s="30">
        <v>1</v>
      </c>
      <c r="E38" s="30" t="s">
        <v>90</v>
      </c>
      <c r="F38" s="14">
        <v>1</v>
      </c>
      <c r="G38" s="27">
        <v>13287955.620440599</v>
      </c>
      <c r="H38" s="18">
        <f>D38*F38*G38</f>
        <v>13287955.620440599</v>
      </c>
      <c r="I38" s="18">
        <f>+H38*19%</f>
        <v>2524711.5678837136</v>
      </c>
      <c r="J38" s="18">
        <f>H38+I38</f>
        <v>15812667.188324312</v>
      </c>
      <c r="K38" s="28">
        <f>+J38</f>
        <v>15812667.188324312</v>
      </c>
      <c r="L38" s="19">
        <v>0</v>
      </c>
      <c r="M38" s="72">
        <v>0</v>
      </c>
      <c r="O38" s="24"/>
    </row>
    <row r="39" spans="2:15" ht="24" x14ac:dyDescent="0.25">
      <c r="B39" s="174"/>
      <c r="C39" s="30" t="s">
        <v>91</v>
      </c>
      <c r="D39" s="32">
        <v>4</v>
      </c>
      <c r="E39" s="31" t="s">
        <v>92</v>
      </c>
      <c r="F39" s="14">
        <v>0.99999996300523308</v>
      </c>
      <c r="G39" s="27">
        <v>3785833.333333333</v>
      </c>
      <c r="H39" s="18">
        <f>D39*F39*G39</f>
        <v>15143332.773109244</v>
      </c>
      <c r="I39" s="18">
        <f>+H39*19%</f>
        <v>2877233.2268907563</v>
      </c>
      <c r="J39" s="18">
        <f>H39+I39</f>
        <v>18020566</v>
      </c>
      <c r="K39" s="28">
        <f>+J39</f>
        <v>18020566</v>
      </c>
      <c r="L39" s="19">
        <v>0</v>
      </c>
      <c r="M39" s="72">
        <v>0</v>
      </c>
      <c r="O39" s="24"/>
    </row>
    <row r="40" spans="2:15" x14ac:dyDescent="0.25">
      <c r="B40" s="74"/>
      <c r="C40" s="164" t="s">
        <v>93</v>
      </c>
      <c r="D40" s="164"/>
      <c r="E40" s="164"/>
      <c r="F40" s="164"/>
      <c r="G40" s="164"/>
      <c r="H40" s="164"/>
      <c r="I40" s="12"/>
      <c r="J40" s="22">
        <f>SUM(J38:J39)</f>
        <v>33833233.18832431</v>
      </c>
      <c r="K40" s="22">
        <f t="shared" ref="K40:M40" si="6">SUM(K38:K39)</f>
        <v>33833233.18832431</v>
      </c>
      <c r="L40" s="22">
        <f t="shared" si="6"/>
        <v>0</v>
      </c>
      <c r="M40" s="73">
        <f t="shared" si="6"/>
        <v>0</v>
      </c>
      <c r="N40" s="29"/>
      <c r="O40" s="29"/>
    </row>
    <row r="41" spans="2:15" x14ac:dyDescent="0.25">
      <c r="B41" s="74"/>
      <c r="C41" s="175" t="s">
        <v>94</v>
      </c>
      <c r="D41" s="176"/>
      <c r="E41" s="176"/>
      <c r="F41" s="176"/>
      <c r="G41" s="176"/>
      <c r="H41" s="176"/>
      <c r="I41" s="176"/>
      <c r="J41" s="177"/>
      <c r="K41" s="23"/>
      <c r="L41" s="23"/>
      <c r="M41" s="69"/>
      <c r="O41" s="24"/>
    </row>
    <row r="42" spans="2:15" ht="36" x14ac:dyDescent="0.25">
      <c r="B42" s="74"/>
      <c r="C42" s="30" t="s">
        <v>86</v>
      </c>
      <c r="D42" s="36">
        <v>43.444575104696099</v>
      </c>
      <c r="E42" s="31" t="s">
        <v>95</v>
      </c>
      <c r="F42" s="14">
        <v>0.99999989283228097</v>
      </c>
      <c r="G42" s="27">
        <v>142587.21566666666</v>
      </c>
      <c r="H42" s="18">
        <f>D42*F42*G42</f>
        <v>6194640.3361344542</v>
      </c>
      <c r="I42" s="18">
        <f>+H42*19%</f>
        <v>1176981.6638655462</v>
      </c>
      <c r="J42" s="18">
        <f>H42+I42</f>
        <v>7371622</v>
      </c>
      <c r="K42" s="28">
        <f>+J42</f>
        <v>7371622</v>
      </c>
      <c r="L42" s="19">
        <v>0</v>
      </c>
      <c r="M42" s="72">
        <v>0</v>
      </c>
      <c r="O42" s="24"/>
    </row>
    <row r="43" spans="2:15" x14ac:dyDescent="0.25">
      <c r="B43" s="74"/>
      <c r="C43" s="164" t="s">
        <v>96</v>
      </c>
      <c r="D43" s="164"/>
      <c r="E43" s="164"/>
      <c r="F43" s="164"/>
      <c r="G43" s="164"/>
      <c r="H43" s="164"/>
      <c r="I43" s="12"/>
      <c r="J43" s="22">
        <f>SUM(J42:J42)</f>
        <v>7371622</v>
      </c>
      <c r="K43" s="22">
        <f t="shared" ref="K43:M43" si="7">SUM(K41:K42)</f>
        <v>7371622</v>
      </c>
      <c r="L43" s="22">
        <f t="shared" si="7"/>
        <v>0</v>
      </c>
      <c r="M43" s="73">
        <f t="shared" si="7"/>
        <v>0</v>
      </c>
      <c r="N43" s="29"/>
      <c r="O43" s="29"/>
    </row>
    <row r="44" spans="2:15" x14ac:dyDescent="0.25">
      <c r="B44" s="74"/>
      <c r="C44" s="175" t="s">
        <v>94</v>
      </c>
      <c r="D44" s="176"/>
      <c r="E44" s="176"/>
      <c r="F44" s="176"/>
      <c r="G44" s="176"/>
      <c r="H44" s="176"/>
      <c r="I44" s="176"/>
      <c r="J44" s="177"/>
      <c r="K44" s="23"/>
      <c r="L44" s="23"/>
      <c r="M44" s="69"/>
      <c r="O44" s="24"/>
    </row>
    <row r="45" spans="2:15" ht="36" x14ac:dyDescent="0.25">
      <c r="B45" s="74"/>
      <c r="C45" s="30" t="s">
        <v>86</v>
      </c>
      <c r="D45" s="32">
        <v>1</v>
      </c>
      <c r="E45" s="31" t="s">
        <v>97</v>
      </c>
      <c r="F45" s="14">
        <v>1</v>
      </c>
      <c r="G45" s="27">
        <v>2766666.6666666665</v>
      </c>
      <c r="H45" s="18">
        <f>D45*F45*G45</f>
        <v>2766666.6666666665</v>
      </c>
      <c r="I45" s="18">
        <f>+H45*19%</f>
        <v>525666.66666666663</v>
      </c>
      <c r="J45" s="18">
        <f>H45+I45</f>
        <v>3292333.333333333</v>
      </c>
      <c r="K45" s="28">
        <f>+J45</f>
        <v>3292333.333333333</v>
      </c>
      <c r="L45" s="19">
        <v>0</v>
      </c>
      <c r="M45" s="72">
        <v>0</v>
      </c>
      <c r="O45" s="24"/>
    </row>
    <row r="46" spans="2:15" x14ac:dyDescent="0.25">
      <c r="B46" s="74"/>
      <c r="C46" s="164" t="s">
        <v>98</v>
      </c>
      <c r="D46" s="164"/>
      <c r="E46" s="164"/>
      <c r="F46" s="164"/>
      <c r="G46" s="164"/>
      <c r="H46" s="164"/>
      <c r="I46" s="12"/>
      <c r="J46" s="22">
        <f>SUM(J45:J45)</f>
        <v>3292333.333333333</v>
      </c>
      <c r="K46" s="22">
        <f t="shared" ref="K46:M46" si="8">SUM(K44:K45)</f>
        <v>3292333.333333333</v>
      </c>
      <c r="L46" s="22">
        <f t="shared" si="8"/>
        <v>0</v>
      </c>
      <c r="M46" s="73">
        <f t="shared" si="8"/>
        <v>0</v>
      </c>
      <c r="N46" s="29"/>
      <c r="O46" s="29"/>
    </row>
    <row r="47" spans="2:15" ht="12.75" customHeight="1" x14ac:dyDescent="0.25">
      <c r="B47" s="74"/>
      <c r="C47" s="175" t="s">
        <v>99</v>
      </c>
      <c r="D47" s="176"/>
      <c r="E47" s="176"/>
      <c r="F47" s="176"/>
      <c r="G47" s="176"/>
      <c r="H47" s="176"/>
      <c r="I47" s="176"/>
      <c r="J47" s="177"/>
      <c r="K47" s="23"/>
      <c r="L47" s="23"/>
      <c r="M47" s="69"/>
      <c r="O47" s="24"/>
    </row>
    <row r="48" spans="2:15" ht="36" x14ac:dyDescent="0.25">
      <c r="B48" s="74"/>
      <c r="C48" s="30" t="s">
        <v>100</v>
      </c>
      <c r="D48" s="32">
        <v>1</v>
      </c>
      <c r="E48" s="31" t="s">
        <v>101</v>
      </c>
      <c r="F48" s="14">
        <v>12</v>
      </c>
      <c r="G48" s="37">
        <v>88181279.525815979</v>
      </c>
      <c r="H48" s="18">
        <f>D48*F48*G48</f>
        <v>1058175354.3097918</v>
      </c>
      <c r="I48" s="18">
        <v>0</v>
      </c>
      <c r="J48" s="18">
        <f>H48-'[1]ASCENSORES .'!$M$15</f>
        <v>1058175354.3097918</v>
      </c>
      <c r="K48" s="28">
        <f>+J48</f>
        <v>1058175354.3097918</v>
      </c>
      <c r="L48" s="19">
        <v>0</v>
      </c>
      <c r="M48" s="72">
        <v>0</v>
      </c>
      <c r="N48" s="38"/>
      <c r="O48" s="24"/>
    </row>
    <row r="49" spans="2:15" x14ac:dyDescent="0.25">
      <c r="B49" s="74"/>
      <c r="C49" s="164" t="s">
        <v>102</v>
      </c>
      <c r="D49" s="164"/>
      <c r="E49" s="164"/>
      <c r="F49" s="164"/>
      <c r="G49" s="164"/>
      <c r="H49" s="164"/>
      <c r="I49" s="12"/>
      <c r="J49" s="22">
        <f>SUM(J48:J48)</f>
        <v>1058175354.3097918</v>
      </c>
      <c r="K49" s="22">
        <f t="shared" ref="K49:M49" si="9">SUM(K47:K48)</f>
        <v>1058175354.3097918</v>
      </c>
      <c r="L49" s="22">
        <f t="shared" si="9"/>
        <v>0</v>
      </c>
      <c r="M49" s="73">
        <f t="shared" si="9"/>
        <v>0</v>
      </c>
      <c r="N49" s="29"/>
      <c r="O49" s="29"/>
    </row>
    <row r="50" spans="2:15" ht="12.75" customHeight="1" x14ac:dyDescent="0.25">
      <c r="B50" s="74"/>
      <c r="C50" s="175" t="s">
        <v>103</v>
      </c>
      <c r="D50" s="176"/>
      <c r="E50" s="176"/>
      <c r="F50" s="176"/>
      <c r="G50" s="176"/>
      <c r="H50" s="176"/>
      <c r="I50" s="176"/>
      <c r="J50" s="177"/>
      <c r="K50" s="23"/>
      <c r="L50" s="23"/>
      <c r="M50" s="69"/>
      <c r="O50" s="24"/>
    </row>
    <row r="51" spans="2:15" ht="24" x14ac:dyDescent="0.25">
      <c r="B51" s="74"/>
      <c r="C51" s="30" t="s">
        <v>57</v>
      </c>
      <c r="D51" s="32">
        <v>1</v>
      </c>
      <c r="E51" s="31" t="s">
        <v>104</v>
      </c>
      <c r="F51" s="14">
        <v>0.99999996093481369</v>
      </c>
      <c r="G51" s="37">
        <v>6668449.0000000009</v>
      </c>
      <c r="H51" s="18">
        <f>D51*F51*G51</f>
        <v>6668448.739495798</v>
      </c>
      <c r="I51" s="18">
        <f>+H51*19%</f>
        <v>1267005.2605042018</v>
      </c>
      <c r="J51" s="18">
        <f>H51+I51</f>
        <v>7935454</v>
      </c>
      <c r="K51" s="28">
        <f>+J51</f>
        <v>7935454</v>
      </c>
      <c r="L51" s="19">
        <v>0</v>
      </c>
      <c r="M51" s="72">
        <v>0</v>
      </c>
      <c r="O51" s="24"/>
    </row>
    <row r="52" spans="2:15" x14ac:dyDescent="0.25">
      <c r="B52" s="74"/>
      <c r="C52" s="164" t="s">
        <v>105</v>
      </c>
      <c r="D52" s="164"/>
      <c r="E52" s="164"/>
      <c r="F52" s="164"/>
      <c r="G52" s="164"/>
      <c r="H52" s="164"/>
      <c r="I52" s="12"/>
      <c r="J52" s="22">
        <f>SUM(J51:J51)</f>
        <v>7935454</v>
      </c>
      <c r="K52" s="22">
        <f t="shared" ref="K52:M52" si="10">SUM(K50:K51)</f>
        <v>7935454</v>
      </c>
      <c r="L52" s="22">
        <f t="shared" si="10"/>
        <v>0</v>
      </c>
      <c r="M52" s="73">
        <f t="shared" si="10"/>
        <v>0</v>
      </c>
      <c r="N52" s="29"/>
      <c r="O52" s="29"/>
    </row>
    <row r="53" spans="2:15" ht="12.75" customHeight="1" x14ac:dyDescent="0.25">
      <c r="B53" s="74"/>
      <c r="C53" s="175" t="s">
        <v>106</v>
      </c>
      <c r="D53" s="176"/>
      <c r="E53" s="176"/>
      <c r="F53" s="176"/>
      <c r="G53" s="176"/>
      <c r="H53" s="176"/>
      <c r="I53" s="176"/>
      <c r="J53" s="177"/>
      <c r="K53" s="23"/>
      <c r="L53" s="23"/>
      <c r="M53" s="69"/>
      <c r="O53" s="24"/>
    </row>
    <row r="54" spans="2:15" ht="48" x14ac:dyDescent="0.25">
      <c r="B54" s="74"/>
      <c r="C54" s="30" t="s">
        <v>107</v>
      </c>
      <c r="D54" s="32">
        <v>0</v>
      </c>
      <c r="E54" s="39" t="s">
        <v>108</v>
      </c>
      <c r="F54" s="14">
        <v>0</v>
      </c>
      <c r="G54" s="37">
        <v>0</v>
      </c>
      <c r="H54" s="18">
        <f>D54*F54*G54</f>
        <v>0</v>
      </c>
      <c r="I54" s="18">
        <v>0</v>
      </c>
      <c r="J54" s="18">
        <f t="shared" ref="J54" si="11">H54</f>
        <v>0</v>
      </c>
      <c r="K54" s="28">
        <f>+J54</f>
        <v>0</v>
      </c>
      <c r="L54" s="19">
        <v>0</v>
      </c>
      <c r="M54" s="72">
        <v>0</v>
      </c>
      <c r="O54" s="24"/>
    </row>
    <row r="55" spans="2:15" x14ac:dyDescent="0.25">
      <c r="B55" s="74"/>
      <c r="C55" s="164" t="s">
        <v>109</v>
      </c>
      <c r="D55" s="164"/>
      <c r="E55" s="164"/>
      <c r="F55" s="164"/>
      <c r="G55" s="164"/>
      <c r="H55" s="164"/>
      <c r="I55" s="12"/>
      <c r="J55" s="22">
        <f>SUM(J54:J54)</f>
        <v>0</v>
      </c>
      <c r="K55" s="22">
        <f t="shared" ref="K55:M55" si="12">SUM(K53:K54)</f>
        <v>0</v>
      </c>
      <c r="L55" s="22">
        <f t="shared" si="12"/>
        <v>0</v>
      </c>
      <c r="M55" s="73">
        <f t="shared" si="12"/>
        <v>0</v>
      </c>
      <c r="N55" s="29"/>
      <c r="O55" s="29"/>
    </row>
    <row r="56" spans="2:15" ht="12.75" customHeight="1" x14ac:dyDescent="0.25">
      <c r="B56" s="74"/>
      <c r="C56" s="175" t="s">
        <v>110</v>
      </c>
      <c r="D56" s="176"/>
      <c r="E56" s="176"/>
      <c r="F56" s="176"/>
      <c r="G56" s="176"/>
      <c r="H56" s="176"/>
      <c r="I56" s="176"/>
      <c r="J56" s="177"/>
      <c r="K56" s="23"/>
      <c r="L56" s="23"/>
      <c r="M56" s="69"/>
      <c r="O56" s="24"/>
    </row>
    <row r="57" spans="2:15" s="50" customFormat="1" ht="36" x14ac:dyDescent="0.25">
      <c r="B57" s="77"/>
      <c r="C57" s="40" t="s">
        <v>63</v>
      </c>
      <c r="D57" s="41">
        <v>1</v>
      </c>
      <c r="E57" s="42" t="s">
        <v>111</v>
      </c>
      <c r="F57" s="43">
        <v>5</v>
      </c>
      <c r="G57" s="44">
        <v>3000000</v>
      </c>
      <c r="H57" s="45">
        <f>D57*F57*G57</f>
        <v>15000000</v>
      </c>
      <c r="I57" s="45">
        <v>0</v>
      </c>
      <c r="J57" s="45">
        <f t="shared" ref="J57" si="13">H57</f>
        <v>15000000</v>
      </c>
      <c r="K57" s="46">
        <f>+J57</f>
        <v>15000000</v>
      </c>
      <c r="L57" s="47">
        <v>0</v>
      </c>
      <c r="M57" s="78">
        <v>0</v>
      </c>
      <c r="N57" s="48"/>
      <c r="O57" s="49"/>
    </row>
    <row r="58" spans="2:15" x14ac:dyDescent="0.25">
      <c r="B58" s="74"/>
      <c r="C58" s="164" t="s">
        <v>112</v>
      </c>
      <c r="D58" s="164"/>
      <c r="E58" s="164"/>
      <c r="F58" s="164"/>
      <c r="G58" s="164"/>
      <c r="H58" s="164"/>
      <c r="I58" s="12"/>
      <c r="J58" s="22">
        <f>SUM(J57:J57)</f>
        <v>15000000</v>
      </c>
      <c r="K58" s="22">
        <f t="shared" ref="K58:M58" si="14">SUM(K56:K57)</f>
        <v>15000000</v>
      </c>
      <c r="L58" s="22">
        <f t="shared" si="14"/>
        <v>0</v>
      </c>
      <c r="M58" s="73">
        <f t="shared" si="14"/>
        <v>0</v>
      </c>
      <c r="N58" s="29"/>
      <c r="O58" s="29"/>
    </row>
    <row r="59" spans="2:15" ht="12.75" customHeight="1" x14ac:dyDescent="0.25">
      <c r="B59" s="74"/>
      <c r="C59" s="175" t="s">
        <v>113</v>
      </c>
      <c r="D59" s="176"/>
      <c r="E59" s="176"/>
      <c r="F59" s="176"/>
      <c r="G59" s="176"/>
      <c r="H59" s="176"/>
      <c r="I59" s="176"/>
      <c r="J59" s="177"/>
      <c r="K59" s="23"/>
      <c r="L59" s="23"/>
      <c r="M59" s="69"/>
      <c r="N59" s="21"/>
      <c r="O59" s="24"/>
    </row>
    <row r="60" spans="2:15" ht="84" x14ac:dyDescent="0.2">
      <c r="B60" s="74"/>
      <c r="C60" s="30" t="s">
        <v>68</v>
      </c>
      <c r="D60" s="30">
        <v>1</v>
      </c>
      <c r="E60" s="51" t="s">
        <v>114</v>
      </c>
      <c r="F60" s="14">
        <v>4</v>
      </c>
      <c r="G60" s="37">
        <v>15125000</v>
      </c>
      <c r="H60" s="18">
        <f>D60*F60*G60</f>
        <v>60500000</v>
      </c>
      <c r="I60" s="18">
        <f>+(H60*10%)*19%+(H60*10%)</f>
        <v>7199500</v>
      </c>
      <c r="J60" s="18">
        <f>+I60+H60</f>
        <v>67699500</v>
      </c>
      <c r="K60" s="28">
        <f t="shared" ref="K60:K61" si="15">+J60</f>
        <v>67699500</v>
      </c>
      <c r="L60" s="19">
        <v>0</v>
      </c>
      <c r="M60" s="72">
        <v>0</v>
      </c>
      <c r="O60" s="24"/>
    </row>
    <row r="61" spans="2:15" ht="24" x14ac:dyDescent="0.25">
      <c r="B61" s="74"/>
      <c r="C61" s="30" t="s">
        <v>115</v>
      </c>
      <c r="D61" s="52">
        <v>35</v>
      </c>
      <c r="E61" s="39" t="s">
        <v>116</v>
      </c>
      <c r="F61" s="14">
        <v>11</v>
      </c>
      <c r="G61" s="37">
        <v>2290909.0909090913</v>
      </c>
      <c r="H61" s="18">
        <f>D61*F61*G61</f>
        <v>882000000.00000012</v>
      </c>
      <c r="I61" s="18">
        <v>0</v>
      </c>
      <c r="J61" s="18">
        <f t="shared" ref="J61" si="16">H61</f>
        <v>882000000.00000012</v>
      </c>
      <c r="K61" s="28">
        <f t="shared" si="15"/>
        <v>882000000.00000012</v>
      </c>
      <c r="L61" s="19">
        <v>0</v>
      </c>
      <c r="M61" s="72">
        <v>0</v>
      </c>
      <c r="O61" s="24"/>
    </row>
    <row r="62" spans="2:15" s="50" customFormat="1" x14ac:dyDescent="0.25">
      <c r="B62" s="77"/>
      <c r="C62" s="178" t="s">
        <v>117</v>
      </c>
      <c r="D62" s="178"/>
      <c r="E62" s="178"/>
      <c r="F62" s="178"/>
      <c r="G62" s="178"/>
      <c r="H62" s="178"/>
      <c r="I62" s="53"/>
      <c r="J62" s="54">
        <f>SUM(J60:J61)</f>
        <v>949699500.00000012</v>
      </c>
      <c r="K62" s="54">
        <f t="shared" ref="K62:M62" si="17">SUM(K60:K61)</f>
        <v>949699500.00000012</v>
      </c>
      <c r="L62" s="54">
        <f t="shared" si="17"/>
        <v>0</v>
      </c>
      <c r="M62" s="79">
        <f t="shared" si="17"/>
        <v>0</v>
      </c>
      <c r="N62" s="55"/>
      <c r="O62" s="55"/>
    </row>
    <row r="63" spans="2:15" ht="12.75" customHeight="1" x14ac:dyDescent="0.25">
      <c r="B63" s="74"/>
      <c r="C63" s="175" t="s">
        <v>118</v>
      </c>
      <c r="D63" s="176"/>
      <c r="E63" s="176"/>
      <c r="F63" s="176"/>
      <c r="G63" s="176"/>
      <c r="H63" s="176"/>
      <c r="I63" s="176"/>
      <c r="J63" s="177"/>
      <c r="K63" s="23"/>
      <c r="L63" s="23"/>
      <c r="M63" s="69"/>
      <c r="O63" s="24"/>
    </row>
    <row r="64" spans="2:15" ht="72" x14ac:dyDescent="0.25">
      <c r="B64" s="74"/>
      <c r="C64" s="25" t="s">
        <v>119</v>
      </c>
      <c r="D64" s="25">
        <v>1</v>
      </c>
      <c r="E64" s="56" t="s">
        <v>120</v>
      </c>
      <c r="F64" s="57">
        <v>5.5</v>
      </c>
      <c r="G64" s="37">
        <v>4000000</v>
      </c>
      <c r="H64" s="18">
        <f t="shared" ref="H64:H72" si="18">D64*F64*G64</f>
        <v>22000000</v>
      </c>
      <c r="I64" s="18">
        <v>0</v>
      </c>
      <c r="J64" s="18">
        <f t="shared" ref="J64:J72" si="19">H64</f>
        <v>22000000</v>
      </c>
      <c r="K64" s="28">
        <f t="shared" ref="K64:K72" si="20">+J64</f>
        <v>22000000</v>
      </c>
      <c r="L64" s="19">
        <v>0</v>
      </c>
      <c r="M64" s="72">
        <v>0</v>
      </c>
      <c r="O64" s="24"/>
    </row>
    <row r="65" spans="2:15" ht="60" x14ac:dyDescent="0.25">
      <c r="B65" s="74"/>
      <c r="C65" s="25" t="s">
        <v>119</v>
      </c>
      <c r="D65" s="25">
        <v>1</v>
      </c>
      <c r="E65" s="56" t="s">
        <v>121</v>
      </c>
      <c r="F65" s="57">
        <v>5.5</v>
      </c>
      <c r="G65" s="37">
        <v>3500000</v>
      </c>
      <c r="H65" s="18">
        <f t="shared" si="18"/>
        <v>19250000</v>
      </c>
      <c r="I65" s="18">
        <v>0</v>
      </c>
      <c r="J65" s="18">
        <f t="shared" si="19"/>
        <v>19250000</v>
      </c>
      <c r="K65" s="28">
        <f t="shared" si="20"/>
        <v>19250000</v>
      </c>
      <c r="L65" s="19">
        <v>0</v>
      </c>
      <c r="M65" s="72">
        <v>0</v>
      </c>
      <c r="O65" s="24"/>
    </row>
    <row r="66" spans="2:15" ht="72" x14ac:dyDescent="0.25">
      <c r="B66" s="74"/>
      <c r="C66" s="25" t="s">
        <v>119</v>
      </c>
      <c r="D66" s="25">
        <v>1</v>
      </c>
      <c r="E66" s="56" t="s">
        <v>122</v>
      </c>
      <c r="F66" s="57">
        <v>5.5</v>
      </c>
      <c r="G66" s="37">
        <v>3500000</v>
      </c>
      <c r="H66" s="18">
        <f t="shared" si="18"/>
        <v>19250000</v>
      </c>
      <c r="I66" s="18">
        <v>0</v>
      </c>
      <c r="J66" s="18">
        <f t="shared" si="19"/>
        <v>19250000</v>
      </c>
      <c r="K66" s="28">
        <f t="shared" si="20"/>
        <v>19250000</v>
      </c>
      <c r="L66" s="19">
        <v>0</v>
      </c>
      <c r="M66" s="72">
        <v>0</v>
      </c>
      <c r="O66" s="24"/>
    </row>
    <row r="67" spans="2:15" ht="72" x14ac:dyDescent="0.25">
      <c r="B67" s="74"/>
      <c r="C67" s="25" t="s">
        <v>119</v>
      </c>
      <c r="D67" s="25">
        <v>1</v>
      </c>
      <c r="E67" s="56" t="s">
        <v>123</v>
      </c>
      <c r="F67" s="57">
        <v>5.5</v>
      </c>
      <c r="G67" s="37">
        <v>3500000</v>
      </c>
      <c r="H67" s="18">
        <f t="shared" si="18"/>
        <v>19250000</v>
      </c>
      <c r="I67" s="18">
        <v>0</v>
      </c>
      <c r="J67" s="18">
        <f t="shared" si="19"/>
        <v>19250000</v>
      </c>
      <c r="K67" s="28">
        <f t="shared" si="20"/>
        <v>19250000</v>
      </c>
      <c r="L67" s="19">
        <v>0</v>
      </c>
      <c r="M67" s="72">
        <v>0</v>
      </c>
      <c r="O67" s="24"/>
    </row>
    <row r="68" spans="2:15" ht="72" x14ac:dyDescent="0.25">
      <c r="B68" s="74"/>
      <c r="C68" s="25" t="s">
        <v>119</v>
      </c>
      <c r="D68" s="25">
        <v>1</v>
      </c>
      <c r="E68" s="56" t="s">
        <v>124</v>
      </c>
      <c r="F68" s="57">
        <v>5.5</v>
      </c>
      <c r="G68" s="37">
        <v>3500000</v>
      </c>
      <c r="H68" s="18">
        <f t="shared" si="18"/>
        <v>19250000</v>
      </c>
      <c r="I68" s="18">
        <v>0</v>
      </c>
      <c r="J68" s="18">
        <f t="shared" si="19"/>
        <v>19250000</v>
      </c>
      <c r="K68" s="28">
        <f t="shared" si="20"/>
        <v>19250000</v>
      </c>
      <c r="L68" s="19">
        <v>0</v>
      </c>
      <c r="M68" s="72">
        <v>0</v>
      </c>
      <c r="O68" s="24"/>
    </row>
    <row r="69" spans="2:15" ht="72" x14ac:dyDescent="0.25">
      <c r="B69" s="74"/>
      <c r="C69" s="25" t="s">
        <v>119</v>
      </c>
      <c r="D69" s="25">
        <v>1</v>
      </c>
      <c r="E69" s="56" t="s">
        <v>125</v>
      </c>
      <c r="F69" s="57">
        <v>5.5</v>
      </c>
      <c r="G69" s="37">
        <v>5500000</v>
      </c>
      <c r="H69" s="18">
        <f t="shared" si="18"/>
        <v>30250000</v>
      </c>
      <c r="I69" s="18">
        <v>0</v>
      </c>
      <c r="J69" s="18">
        <f t="shared" si="19"/>
        <v>30250000</v>
      </c>
      <c r="K69" s="28">
        <f t="shared" si="20"/>
        <v>30250000</v>
      </c>
      <c r="L69" s="19">
        <v>0</v>
      </c>
      <c r="M69" s="72">
        <v>0</v>
      </c>
      <c r="O69" s="24"/>
    </row>
    <row r="70" spans="2:15" ht="72" x14ac:dyDescent="0.25">
      <c r="B70" s="74"/>
      <c r="C70" s="25" t="s">
        <v>119</v>
      </c>
      <c r="D70" s="25">
        <v>1</v>
      </c>
      <c r="E70" s="58" t="s">
        <v>126</v>
      </c>
      <c r="F70" s="57">
        <v>5.5</v>
      </c>
      <c r="G70" s="37">
        <v>4000000</v>
      </c>
      <c r="H70" s="18">
        <f t="shared" si="18"/>
        <v>22000000</v>
      </c>
      <c r="I70" s="18">
        <v>0</v>
      </c>
      <c r="J70" s="18">
        <f t="shared" si="19"/>
        <v>22000000</v>
      </c>
      <c r="K70" s="28">
        <f t="shared" si="20"/>
        <v>22000000</v>
      </c>
      <c r="L70" s="19">
        <v>0</v>
      </c>
      <c r="M70" s="72">
        <v>0</v>
      </c>
      <c r="O70" s="24"/>
    </row>
    <row r="71" spans="2:15" ht="60" x14ac:dyDescent="0.25">
      <c r="B71" s="74"/>
      <c r="C71" s="25" t="s">
        <v>127</v>
      </c>
      <c r="D71" s="25">
        <v>1</v>
      </c>
      <c r="E71" s="56" t="s">
        <v>128</v>
      </c>
      <c r="F71" s="57">
        <v>5.5</v>
      </c>
      <c r="G71" s="37">
        <v>2500000</v>
      </c>
      <c r="H71" s="18">
        <f t="shared" si="18"/>
        <v>13750000</v>
      </c>
      <c r="I71" s="18">
        <v>0</v>
      </c>
      <c r="J71" s="18">
        <f t="shared" si="19"/>
        <v>13750000</v>
      </c>
      <c r="K71" s="28">
        <f t="shared" si="20"/>
        <v>13750000</v>
      </c>
      <c r="L71" s="19">
        <v>0</v>
      </c>
      <c r="M71" s="72">
        <v>0</v>
      </c>
      <c r="O71" s="24"/>
    </row>
    <row r="72" spans="2:15" ht="60" x14ac:dyDescent="0.25">
      <c r="B72" s="74"/>
      <c r="C72" s="25" t="s">
        <v>127</v>
      </c>
      <c r="D72" s="25">
        <v>1</v>
      </c>
      <c r="E72" s="56" t="s">
        <v>129</v>
      </c>
      <c r="F72" s="57">
        <v>5.5</v>
      </c>
      <c r="G72" s="37">
        <v>2500000</v>
      </c>
      <c r="H72" s="18">
        <f t="shared" si="18"/>
        <v>13750000</v>
      </c>
      <c r="I72" s="18">
        <v>0</v>
      </c>
      <c r="J72" s="18">
        <f t="shared" si="19"/>
        <v>13750000</v>
      </c>
      <c r="K72" s="28">
        <f t="shared" si="20"/>
        <v>13750000</v>
      </c>
      <c r="L72" s="19">
        <v>0</v>
      </c>
      <c r="M72" s="72">
        <v>0</v>
      </c>
      <c r="O72" s="24"/>
    </row>
    <row r="73" spans="2:15" x14ac:dyDescent="0.25">
      <c r="B73" s="74"/>
      <c r="C73" s="164" t="s">
        <v>130</v>
      </c>
      <c r="D73" s="164"/>
      <c r="E73" s="164"/>
      <c r="F73" s="164"/>
      <c r="G73" s="164"/>
      <c r="H73" s="164"/>
      <c r="I73" s="12"/>
      <c r="J73" s="22">
        <f>SUM(J64:J72)</f>
        <v>178750000</v>
      </c>
      <c r="K73" s="22">
        <f t="shared" ref="K73:M73" si="21">SUM(K64:K72)</f>
        <v>178750000</v>
      </c>
      <c r="L73" s="22">
        <f t="shared" si="21"/>
        <v>0</v>
      </c>
      <c r="M73" s="73">
        <f t="shared" si="21"/>
        <v>0</v>
      </c>
      <c r="N73" s="29"/>
      <c r="O73" s="29"/>
    </row>
    <row r="74" spans="2:15" x14ac:dyDescent="0.25">
      <c r="B74" s="74"/>
      <c r="C74" s="179" t="s">
        <v>131</v>
      </c>
      <c r="D74" s="179"/>
      <c r="E74" s="179"/>
      <c r="F74" s="179"/>
      <c r="G74" s="179"/>
      <c r="H74" s="179"/>
      <c r="I74" s="26"/>
      <c r="J74" s="59"/>
      <c r="K74" s="23"/>
      <c r="L74" s="23"/>
      <c r="M74" s="69"/>
      <c r="O74" s="24"/>
    </row>
    <row r="75" spans="2:15" ht="84" x14ac:dyDescent="0.25">
      <c r="B75" s="74"/>
      <c r="C75" s="25" t="s">
        <v>63</v>
      </c>
      <c r="D75" s="60">
        <v>1</v>
      </c>
      <c r="E75" s="61" t="s">
        <v>132</v>
      </c>
      <c r="F75" s="57">
        <v>5.5</v>
      </c>
      <c r="G75" s="37">
        <v>4000000</v>
      </c>
      <c r="H75" s="18">
        <f>D75*F75*G75</f>
        <v>22000000</v>
      </c>
      <c r="I75" s="18"/>
      <c r="J75" s="18">
        <f t="shared" ref="J75" si="22">H75</f>
        <v>22000000</v>
      </c>
      <c r="K75" s="28">
        <f t="shared" ref="K75" si="23">+J75</f>
        <v>22000000</v>
      </c>
      <c r="L75" s="19">
        <v>0</v>
      </c>
      <c r="M75" s="72">
        <v>0</v>
      </c>
      <c r="O75" s="24"/>
    </row>
    <row r="76" spans="2:15" x14ac:dyDescent="0.25">
      <c r="B76" s="74"/>
      <c r="C76" s="164" t="s">
        <v>133</v>
      </c>
      <c r="D76" s="164"/>
      <c r="E76" s="164"/>
      <c r="F76" s="164"/>
      <c r="G76" s="164"/>
      <c r="H76" s="164"/>
      <c r="I76" s="12"/>
      <c r="J76" s="22">
        <f>SUM(J75:J75)</f>
        <v>22000000</v>
      </c>
      <c r="K76" s="22">
        <f t="shared" ref="K76:M76" si="24">SUM(K75:K75)</f>
        <v>22000000</v>
      </c>
      <c r="L76" s="22">
        <f t="shared" si="24"/>
        <v>0</v>
      </c>
      <c r="M76" s="73">
        <f t="shared" si="24"/>
        <v>0</v>
      </c>
      <c r="N76" s="29"/>
      <c r="O76" s="29"/>
    </row>
    <row r="77" spans="2:15" ht="12.75" customHeight="1" x14ac:dyDescent="0.25">
      <c r="B77" s="74"/>
      <c r="C77" s="175" t="s">
        <v>134</v>
      </c>
      <c r="D77" s="176"/>
      <c r="E77" s="176"/>
      <c r="F77" s="176"/>
      <c r="G77" s="176"/>
      <c r="H77" s="176"/>
      <c r="I77" s="176"/>
      <c r="J77" s="177"/>
      <c r="K77" s="23"/>
      <c r="L77" s="23"/>
      <c r="M77" s="69"/>
      <c r="O77" s="24"/>
    </row>
    <row r="78" spans="2:15" ht="72" x14ac:dyDescent="0.25">
      <c r="B78" s="74"/>
      <c r="C78" s="25" t="s">
        <v>63</v>
      </c>
      <c r="D78" s="60">
        <v>1</v>
      </c>
      <c r="E78" s="39" t="s">
        <v>135</v>
      </c>
      <c r="F78" s="57">
        <v>5.5</v>
      </c>
      <c r="G78" s="37">
        <v>3500000</v>
      </c>
      <c r="H78" s="18">
        <f>D78*F78*G78</f>
        <v>19250000</v>
      </c>
      <c r="I78" s="18">
        <v>0</v>
      </c>
      <c r="J78" s="18">
        <f t="shared" ref="J78" si="25">H78</f>
        <v>19250000</v>
      </c>
      <c r="K78" s="28">
        <f t="shared" ref="K78" si="26">+J78</f>
        <v>19250000</v>
      </c>
      <c r="L78" s="19">
        <v>0</v>
      </c>
      <c r="M78" s="72">
        <v>0</v>
      </c>
      <c r="O78" s="24"/>
    </row>
    <row r="79" spans="2:15" x14ac:dyDescent="0.25">
      <c r="B79" s="74"/>
      <c r="C79" s="164" t="s">
        <v>136</v>
      </c>
      <c r="D79" s="164"/>
      <c r="E79" s="164"/>
      <c r="F79" s="164"/>
      <c r="G79" s="164"/>
      <c r="H79" s="164"/>
      <c r="I79" s="12"/>
      <c r="J79" s="22">
        <f>SUM(J78:J78)</f>
        <v>19250000</v>
      </c>
      <c r="K79" s="22">
        <f t="shared" ref="K79:M79" si="27">SUM(K78:K78)</f>
        <v>19250000</v>
      </c>
      <c r="L79" s="22">
        <f t="shared" si="27"/>
        <v>0</v>
      </c>
      <c r="M79" s="73">
        <f t="shared" si="27"/>
        <v>0</v>
      </c>
      <c r="N79" s="29"/>
      <c r="O79" s="29"/>
    </row>
    <row r="80" spans="2:15" ht="27" customHeight="1" x14ac:dyDescent="0.25">
      <c r="B80" s="74"/>
      <c r="C80" s="175" t="s">
        <v>137</v>
      </c>
      <c r="D80" s="176"/>
      <c r="E80" s="176"/>
      <c r="F80" s="176"/>
      <c r="G80" s="176"/>
      <c r="H80" s="176"/>
      <c r="I80" s="176"/>
      <c r="J80" s="177"/>
      <c r="K80" s="23"/>
      <c r="L80" s="23"/>
      <c r="M80" s="69"/>
      <c r="O80" s="24"/>
    </row>
    <row r="81" spans="2:15" ht="96" x14ac:dyDescent="0.2">
      <c r="B81" s="74"/>
      <c r="C81" s="30" t="s">
        <v>68</v>
      </c>
      <c r="D81" s="40">
        <v>18</v>
      </c>
      <c r="E81" s="51" t="s">
        <v>138</v>
      </c>
      <c r="F81" s="57">
        <v>4.4444444444444446</v>
      </c>
      <c r="G81" s="37">
        <v>2752466.6666666665</v>
      </c>
      <c r="H81" s="18">
        <f>D81*F81*G81</f>
        <v>220197333.33333331</v>
      </c>
      <c r="I81" s="18">
        <f>+(H81*10%)*19%+(H81*10%)</f>
        <v>26203482.666666664</v>
      </c>
      <c r="J81" s="18">
        <f>H81+I81</f>
        <v>246400815.99999997</v>
      </c>
      <c r="K81" s="28">
        <f t="shared" ref="K81:K83" si="28">+J81</f>
        <v>246400815.99999997</v>
      </c>
      <c r="L81" s="19">
        <v>0</v>
      </c>
      <c r="M81" s="72">
        <v>0</v>
      </c>
      <c r="O81" s="24"/>
    </row>
    <row r="82" spans="2:15" ht="180" x14ac:dyDescent="0.25">
      <c r="B82" s="74"/>
      <c r="C82" s="30" t="s">
        <v>139</v>
      </c>
      <c r="D82" s="40">
        <v>7</v>
      </c>
      <c r="E82" s="58" t="s">
        <v>140</v>
      </c>
      <c r="F82" s="57">
        <v>1</v>
      </c>
      <c r="G82" s="27">
        <v>8379371.42857143</v>
      </c>
      <c r="H82" s="18">
        <f>D82*F82*G82</f>
        <v>58655600.000000007</v>
      </c>
      <c r="I82" s="18">
        <f>+H82*19%</f>
        <v>11144564.000000002</v>
      </c>
      <c r="J82" s="18">
        <f>H82+I82</f>
        <v>69800164.000000015</v>
      </c>
      <c r="K82" s="28">
        <f t="shared" si="28"/>
        <v>69800164.000000015</v>
      </c>
      <c r="L82" s="19">
        <v>0</v>
      </c>
      <c r="M82" s="72">
        <v>0</v>
      </c>
      <c r="O82" s="24"/>
    </row>
    <row r="83" spans="2:15" ht="24" x14ac:dyDescent="0.25">
      <c r="B83" s="74"/>
      <c r="C83" s="30" t="s">
        <v>141</v>
      </c>
      <c r="D83" s="40">
        <v>0.99999999552149843</v>
      </c>
      <c r="E83" s="58" t="s">
        <v>142</v>
      </c>
      <c r="F83" s="57">
        <v>5.5</v>
      </c>
      <c r="G83" s="37">
        <v>26722690.000042498</v>
      </c>
      <c r="H83" s="18">
        <f>D83*F83*G83</f>
        <v>146974794.34200689</v>
      </c>
      <c r="I83" s="18">
        <f>+H83*19%</f>
        <v>27925210.924981311</v>
      </c>
      <c r="J83" s="18">
        <f>+I83+H83</f>
        <v>174900005.26698822</v>
      </c>
      <c r="K83" s="28">
        <f t="shared" si="28"/>
        <v>174900005.26698822</v>
      </c>
      <c r="L83" s="19">
        <v>0</v>
      </c>
      <c r="M83" s="72">
        <v>0</v>
      </c>
      <c r="N83" s="21"/>
      <c r="O83" s="24"/>
    </row>
    <row r="84" spans="2:15" x14ac:dyDescent="0.25">
      <c r="B84" s="74"/>
      <c r="C84" s="164" t="s">
        <v>136</v>
      </c>
      <c r="D84" s="164"/>
      <c r="E84" s="164"/>
      <c r="F84" s="164"/>
      <c r="G84" s="164"/>
      <c r="H84" s="164"/>
      <c r="I84" s="12"/>
      <c r="J84" s="22">
        <f>SUM(J81:J83)</f>
        <v>491100985.26698822</v>
      </c>
      <c r="K84" s="22">
        <f>SUM(K81:K83)</f>
        <v>491100985.26698822</v>
      </c>
      <c r="L84" s="22">
        <f>SUM(L81:L83)</f>
        <v>0</v>
      </c>
      <c r="M84" s="73">
        <f>SUM(M81:M83)</f>
        <v>0</v>
      </c>
      <c r="N84" s="29"/>
      <c r="O84" s="29"/>
    </row>
    <row r="85" spans="2:15" ht="12.75" customHeight="1" x14ac:dyDescent="0.25">
      <c r="B85" s="74"/>
      <c r="C85" s="175" t="s">
        <v>143</v>
      </c>
      <c r="D85" s="176"/>
      <c r="E85" s="176"/>
      <c r="F85" s="176"/>
      <c r="G85" s="176"/>
      <c r="H85" s="176"/>
      <c r="I85" s="176"/>
      <c r="J85" s="177"/>
      <c r="K85" s="23"/>
      <c r="L85" s="23"/>
      <c r="M85" s="69"/>
      <c r="O85" s="24"/>
    </row>
    <row r="86" spans="2:15" ht="36" x14ac:dyDescent="0.25">
      <c r="B86" s="74"/>
      <c r="C86" s="30" t="s">
        <v>57</v>
      </c>
      <c r="D86" s="30">
        <v>1</v>
      </c>
      <c r="E86" s="31" t="s">
        <v>144</v>
      </c>
      <c r="F86" s="57">
        <v>1</v>
      </c>
      <c r="G86" s="37">
        <v>29411764.710000001</v>
      </c>
      <c r="H86" s="18">
        <f>D86*F86*G86</f>
        <v>29411764.710000001</v>
      </c>
      <c r="I86" s="18">
        <f>+H86*19%</f>
        <v>5588235.2949000001</v>
      </c>
      <c r="J86" s="18">
        <f>H86+I86</f>
        <v>35000000.004900001</v>
      </c>
      <c r="K86" s="28">
        <f t="shared" ref="K86" si="29">+J86</f>
        <v>35000000.004900001</v>
      </c>
      <c r="L86" s="19">
        <v>0</v>
      </c>
      <c r="M86" s="72">
        <v>0</v>
      </c>
      <c r="O86" s="24"/>
    </row>
    <row r="87" spans="2:15" x14ac:dyDescent="0.25">
      <c r="B87" s="74"/>
      <c r="C87" s="164" t="s">
        <v>145</v>
      </c>
      <c r="D87" s="164"/>
      <c r="E87" s="164"/>
      <c r="F87" s="164"/>
      <c r="G87" s="164"/>
      <c r="H87" s="164"/>
      <c r="I87" s="12"/>
      <c r="J87" s="22">
        <f>SUM(J86:J86)</f>
        <v>35000000.004900001</v>
      </c>
      <c r="K87" s="22">
        <f t="shared" ref="K87:M87" si="30">SUM(K86:K86)</f>
        <v>35000000.004900001</v>
      </c>
      <c r="L87" s="22">
        <f t="shared" si="30"/>
        <v>0</v>
      </c>
      <c r="M87" s="73">
        <f t="shared" si="30"/>
        <v>0</v>
      </c>
      <c r="N87" s="29"/>
      <c r="O87" s="29"/>
    </row>
    <row r="88" spans="2:15" x14ac:dyDescent="0.25">
      <c r="B88" s="163" t="s">
        <v>146</v>
      </c>
      <c r="C88" s="164"/>
      <c r="D88" s="164"/>
      <c r="E88" s="164"/>
      <c r="F88" s="164"/>
      <c r="G88" s="164"/>
      <c r="H88" s="164"/>
      <c r="I88" s="12"/>
      <c r="J88" s="22">
        <f>+J29+J32+J36+J40+J43+J46+J49+J52+J58+J62+J73+J76+J79+J84+J87</f>
        <v>3956829684.103334</v>
      </c>
      <c r="K88" s="22">
        <f>+K29+K32+K36+K40+K43+K46+K49+K52+K58+K62+K73+K76+K79+K84+K87</f>
        <v>3894575080.4833341</v>
      </c>
      <c r="L88" s="22">
        <f>+L29+L32+L36+L40+L43+L46+L49+L52+L58+L62+L73+L76+L79+L84+L87</f>
        <v>62254603.619999997</v>
      </c>
      <c r="M88" s="73">
        <f>+M29+M32+M36+M40+M43+M46+M49+M52+M58+M62+M73+M76+M79+M84+M87</f>
        <v>0</v>
      </c>
      <c r="N88" s="29"/>
      <c r="O88" s="29"/>
    </row>
    <row r="89" spans="2:15" x14ac:dyDescent="0.25">
      <c r="B89" s="180" t="s">
        <v>147</v>
      </c>
      <c r="C89" s="181"/>
      <c r="D89" s="181"/>
      <c r="E89" s="181"/>
      <c r="F89" s="181"/>
      <c r="G89" s="181"/>
      <c r="H89" s="182"/>
      <c r="I89" s="9"/>
      <c r="J89" s="62">
        <f>+J88+J26</f>
        <v>4384832095.5400009</v>
      </c>
      <c r="K89" s="18">
        <f>+K88+K26</f>
        <v>4143493636.9200006</v>
      </c>
      <c r="L89" s="18">
        <f>+L88+L26</f>
        <v>241338458.62</v>
      </c>
      <c r="M89" s="70">
        <f>+M88+M26</f>
        <v>0</v>
      </c>
    </row>
    <row r="90" spans="2:15" x14ac:dyDescent="0.25">
      <c r="B90" s="160" t="s">
        <v>148</v>
      </c>
      <c r="C90" s="161"/>
      <c r="D90" s="161"/>
      <c r="E90" s="161"/>
      <c r="F90" s="161"/>
      <c r="G90" s="161"/>
      <c r="H90" s="161"/>
      <c r="I90" s="11"/>
      <c r="J90" s="63">
        <f>+J89</f>
        <v>4384832095.5400009</v>
      </c>
      <c r="K90" s="63">
        <f t="shared" ref="K90:M90" si="31">+K89</f>
        <v>4143493636.9200006</v>
      </c>
      <c r="L90" s="63">
        <f t="shared" si="31"/>
        <v>241338458.62</v>
      </c>
      <c r="M90" s="80">
        <f t="shared" si="31"/>
        <v>0</v>
      </c>
    </row>
    <row r="91" spans="2:15" x14ac:dyDescent="0.25">
      <c r="B91" s="81"/>
      <c r="C91" s="23"/>
      <c r="D91" s="23"/>
      <c r="E91" s="23"/>
      <c r="F91" s="23"/>
      <c r="G91" s="23"/>
      <c r="H91" s="64"/>
      <c r="I91" s="64"/>
      <c r="J91" s="64"/>
      <c r="K91" s="23"/>
      <c r="L91" s="23"/>
      <c r="M91" s="69"/>
    </row>
    <row r="92" spans="2:15" ht="13.5" thickBot="1" x14ac:dyDescent="0.3">
      <c r="B92" s="82" t="s">
        <v>149</v>
      </c>
      <c r="C92" s="83"/>
      <c r="D92" s="83"/>
      <c r="E92" s="83"/>
      <c r="F92" s="83"/>
      <c r="G92" s="83"/>
      <c r="H92" s="84"/>
      <c r="I92" s="84"/>
      <c r="J92" s="84"/>
      <c r="K92" s="83"/>
      <c r="L92" s="83"/>
      <c r="M92" s="85"/>
    </row>
    <row r="94" spans="2:15" x14ac:dyDescent="0.25">
      <c r="G94" s="29" t="s">
        <v>150</v>
      </c>
      <c r="H94" s="29" t="s">
        <v>150</v>
      </c>
      <c r="J94" s="10"/>
    </row>
    <row r="95" spans="2:15" x14ac:dyDescent="0.25">
      <c r="K95" s="29"/>
    </row>
    <row r="96" spans="2:15" x14ac:dyDescent="0.25">
      <c r="E96" s="10" t="s">
        <v>150</v>
      </c>
    </row>
    <row r="97" spans="2:4" x14ac:dyDescent="0.25">
      <c r="B97" s="10" t="s">
        <v>151</v>
      </c>
    </row>
    <row r="98" spans="2:4" ht="22.5" customHeight="1" x14ac:dyDescent="0.25">
      <c r="B98" s="183" t="s">
        <v>152</v>
      </c>
      <c r="C98" s="183"/>
      <c r="D98" s="183"/>
    </row>
    <row r="99" spans="2:4" x14ac:dyDescent="0.25">
      <c r="B99" s="10" t="s">
        <v>153</v>
      </c>
    </row>
  </sheetData>
  <mergeCells count="65">
    <mergeCell ref="C87:H87"/>
    <mergeCell ref="B88:H88"/>
    <mergeCell ref="B89:H89"/>
    <mergeCell ref="B90:H90"/>
    <mergeCell ref="B98:D98"/>
    <mergeCell ref="C85:J85"/>
    <mergeCell ref="C58:H58"/>
    <mergeCell ref="C59:J59"/>
    <mergeCell ref="C62:H62"/>
    <mergeCell ref="C63:J63"/>
    <mergeCell ref="C73:H73"/>
    <mergeCell ref="C74:H74"/>
    <mergeCell ref="C76:H76"/>
    <mergeCell ref="C77:J77"/>
    <mergeCell ref="C79:H79"/>
    <mergeCell ref="C80:J80"/>
    <mergeCell ref="C84:H84"/>
    <mergeCell ref="C56:J56"/>
    <mergeCell ref="C40:H40"/>
    <mergeCell ref="C41:J41"/>
    <mergeCell ref="C43:H43"/>
    <mergeCell ref="C44:J44"/>
    <mergeCell ref="C46:H46"/>
    <mergeCell ref="C47:J47"/>
    <mergeCell ref="C49:H49"/>
    <mergeCell ref="C50:J50"/>
    <mergeCell ref="C52:H52"/>
    <mergeCell ref="C53:J53"/>
    <mergeCell ref="C55:H55"/>
    <mergeCell ref="B26:H26"/>
    <mergeCell ref="B27:B39"/>
    <mergeCell ref="C27:J27"/>
    <mergeCell ref="C29:H29"/>
    <mergeCell ref="C30:J30"/>
    <mergeCell ref="C32:H32"/>
    <mergeCell ref="C33:J33"/>
    <mergeCell ref="C36:H36"/>
    <mergeCell ref="C37:J37"/>
    <mergeCell ref="B11:B25"/>
    <mergeCell ref="C11:J11"/>
    <mergeCell ref="C13:H13"/>
    <mergeCell ref="C14:J14"/>
    <mergeCell ref="C18:H18"/>
    <mergeCell ref="C19:J19"/>
    <mergeCell ref="C21:H21"/>
    <mergeCell ref="C22:J22"/>
    <mergeCell ref="C25:H25"/>
    <mergeCell ref="B7:M7"/>
    <mergeCell ref="B8:M8"/>
    <mergeCell ref="B9:B10"/>
    <mergeCell ref="C9:C10"/>
    <mergeCell ref="D9:D10"/>
    <mergeCell ref="E9:E10"/>
    <mergeCell ref="F9:F10"/>
    <mergeCell ref="G9:G10"/>
    <mergeCell ref="H9:H10"/>
    <mergeCell ref="I9:I10"/>
    <mergeCell ref="J9:J10"/>
    <mergeCell ref="K9:M9"/>
    <mergeCell ref="B3:B6"/>
    <mergeCell ref="C3:I6"/>
    <mergeCell ref="J3:M3"/>
    <mergeCell ref="J4:M4"/>
    <mergeCell ref="J5:M5"/>
    <mergeCell ref="J6:M6"/>
  </mergeCells>
  <pageMargins left="0.70866141732283472" right="0.70866141732283472" top="0.74803149606299213" bottom="0.74803149606299213" header="0.31496062992125984" footer="0.31496062992125984"/>
  <pageSetup paperSize="14" scale="55" fitToHeight="0" orientation="landscape" r:id="rId1"/>
  <rowBreaks count="1" manualBreakCount="1">
    <brk id="67" min="1" max="1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061A-EBF7-4046-A55A-2191B3772EE5}">
  <sheetPr>
    <pageSetUpPr fitToPage="1"/>
  </sheetPr>
  <dimension ref="B1:O44"/>
  <sheetViews>
    <sheetView showGridLines="0" zoomScaleNormal="100" workbookViewId="0">
      <pane ySplit="8" topLeftCell="A9" activePane="bottomLeft" state="frozen"/>
      <selection pane="bottomLeft"/>
    </sheetView>
  </sheetViews>
  <sheetFormatPr baseColWidth="10" defaultColWidth="11.42578125" defaultRowHeight="14.25" x14ac:dyDescent="0.25"/>
  <cols>
    <col min="1" max="1" width="2.7109375" style="86" customWidth="1"/>
    <col min="2" max="2" width="14.85546875" style="86" customWidth="1"/>
    <col min="3" max="3" width="47" style="86" customWidth="1"/>
    <col min="4" max="4" width="5.85546875" style="87" customWidth="1"/>
    <col min="5" max="5" width="4.85546875" style="87" customWidth="1"/>
    <col min="6" max="6" width="5.28515625" style="87" customWidth="1"/>
    <col min="7" max="7" width="4.7109375" style="87" customWidth="1"/>
    <col min="8" max="8" width="5.140625" style="87" customWidth="1"/>
    <col min="9" max="9" width="5" style="87" customWidth="1"/>
    <col min="10" max="10" width="4.42578125" style="87" customWidth="1"/>
    <col min="11" max="11" width="5.7109375" style="87" customWidth="1"/>
    <col min="12" max="12" width="5.28515625" style="87" customWidth="1"/>
    <col min="13" max="13" width="5.85546875" style="87" customWidth="1"/>
    <col min="14" max="14" width="4.42578125" style="87" customWidth="1"/>
    <col min="15" max="15" width="6.42578125" style="87" customWidth="1"/>
    <col min="16" max="16" width="2.7109375" style="86" customWidth="1"/>
    <col min="17" max="16384" width="11.42578125" style="86"/>
  </cols>
  <sheetData>
    <row r="1" spans="2:15" ht="18" customHeight="1" thickBot="1" x14ac:dyDescent="0.3"/>
    <row r="2" spans="2:15" ht="15" customHeight="1" x14ac:dyDescent="0.25">
      <c r="B2" s="184"/>
      <c r="C2" s="187" t="s">
        <v>154</v>
      </c>
      <c r="D2" s="188"/>
      <c r="E2" s="188"/>
      <c r="F2" s="188"/>
      <c r="G2" s="188"/>
      <c r="H2" s="188"/>
      <c r="I2" s="189"/>
      <c r="J2" s="196" t="s">
        <v>155</v>
      </c>
      <c r="K2" s="197"/>
      <c r="L2" s="197"/>
      <c r="M2" s="197"/>
      <c r="N2" s="197"/>
      <c r="O2" s="198"/>
    </row>
    <row r="3" spans="2:15" ht="14.25" customHeight="1" x14ac:dyDescent="0.25">
      <c r="B3" s="185"/>
      <c r="C3" s="190"/>
      <c r="D3" s="191"/>
      <c r="E3" s="191"/>
      <c r="F3" s="191"/>
      <c r="G3" s="191"/>
      <c r="H3" s="191"/>
      <c r="I3" s="192"/>
      <c r="J3" s="199" t="s">
        <v>38</v>
      </c>
      <c r="K3" s="200"/>
      <c r="L3" s="200"/>
      <c r="M3" s="200"/>
      <c r="N3" s="200"/>
      <c r="O3" s="201"/>
    </row>
    <row r="4" spans="2:15" ht="14.25" customHeight="1" x14ac:dyDescent="0.25">
      <c r="B4" s="185"/>
      <c r="C4" s="190"/>
      <c r="D4" s="191"/>
      <c r="E4" s="191"/>
      <c r="F4" s="191"/>
      <c r="G4" s="191"/>
      <c r="H4" s="191"/>
      <c r="I4" s="192"/>
      <c r="J4" s="199" t="s">
        <v>156</v>
      </c>
      <c r="K4" s="200"/>
      <c r="L4" s="200"/>
      <c r="M4" s="200"/>
      <c r="N4" s="200"/>
      <c r="O4" s="201"/>
    </row>
    <row r="5" spans="2:15" ht="15" customHeight="1" x14ac:dyDescent="0.25">
      <c r="B5" s="186"/>
      <c r="C5" s="193"/>
      <c r="D5" s="194"/>
      <c r="E5" s="194"/>
      <c r="F5" s="194"/>
      <c r="G5" s="194"/>
      <c r="H5" s="194"/>
      <c r="I5" s="195"/>
      <c r="J5" s="199" t="s">
        <v>157</v>
      </c>
      <c r="K5" s="200"/>
      <c r="L5" s="200"/>
      <c r="M5" s="200"/>
      <c r="N5" s="200"/>
      <c r="O5" s="201"/>
    </row>
    <row r="6" spans="2:15" ht="16.5" customHeight="1" thickBot="1" x14ac:dyDescent="0.3">
      <c r="B6" s="204" t="s">
        <v>158</v>
      </c>
      <c r="C6" s="205"/>
      <c r="D6" s="205"/>
      <c r="E6" s="205"/>
      <c r="F6" s="205"/>
      <c r="G6" s="205"/>
      <c r="H6" s="205"/>
      <c r="I6" s="205"/>
      <c r="J6" s="205"/>
      <c r="K6" s="205"/>
      <c r="L6" s="205"/>
      <c r="M6" s="205"/>
      <c r="N6" s="205"/>
      <c r="O6" s="206"/>
    </row>
    <row r="7" spans="2:15" ht="15.75" thickBot="1" x14ac:dyDescent="0.3">
      <c r="B7" s="207" t="s">
        <v>159</v>
      </c>
      <c r="C7" s="208"/>
      <c r="D7" s="208"/>
      <c r="E7" s="208"/>
      <c r="F7" s="208"/>
      <c r="G7" s="208"/>
      <c r="H7" s="208"/>
      <c r="I7" s="208"/>
      <c r="J7" s="208"/>
      <c r="K7" s="208"/>
      <c r="L7" s="208"/>
      <c r="M7" s="208"/>
      <c r="N7" s="208"/>
      <c r="O7" s="209"/>
    </row>
    <row r="8" spans="2:15" ht="23.25" customHeight="1" thickBot="1" x14ac:dyDescent="0.3">
      <c r="B8" s="210" t="s">
        <v>160</v>
      </c>
      <c r="C8" s="211"/>
      <c r="D8" s="94" t="s">
        <v>161</v>
      </c>
      <c r="E8" s="94" t="s">
        <v>162</v>
      </c>
      <c r="F8" s="94" t="s">
        <v>163</v>
      </c>
      <c r="G8" s="94" t="s">
        <v>164</v>
      </c>
      <c r="H8" s="94" t="s">
        <v>165</v>
      </c>
      <c r="I8" s="94" t="s">
        <v>166</v>
      </c>
      <c r="J8" s="94" t="s">
        <v>167</v>
      </c>
      <c r="K8" s="94" t="s">
        <v>168</v>
      </c>
      <c r="L8" s="94" t="s">
        <v>169</v>
      </c>
      <c r="M8" s="94" t="s">
        <v>170</v>
      </c>
      <c r="N8" s="94" t="s">
        <v>171</v>
      </c>
      <c r="O8" s="95" t="s">
        <v>172</v>
      </c>
    </row>
    <row r="9" spans="2:15" ht="32.1" customHeight="1" x14ac:dyDescent="0.25">
      <c r="B9" s="212" t="s">
        <v>56</v>
      </c>
      <c r="C9" s="213"/>
      <c r="D9" s="96"/>
      <c r="E9" s="96"/>
      <c r="F9" s="96"/>
      <c r="G9" s="96"/>
      <c r="H9" s="96"/>
      <c r="I9" s="97"/>
      <c r="J9" s="98" t="s">
        <v>173</v>
      </c>
      <c r="K9" s="98"/>
      <c r="L9" s="98"/>
      <c r="M9" s="98"/>
      <c r="N9" s="98"/>
      <c r="O9" s="99" t="s">
        <v>174</v>
      </c>
    </row>
    <row r="10" spans="2:15" ht="32.1" customHeight="1" x14ac:dyDescent="0.25">
      <c r="B10" s="202" t="s">
        <v>175</v>
      </c>
      <c r="C10" s="203"/>
      <c r="D10" s="100"/>
      <c r="E10" s="100"/>
      <c r="F10" s="100"/>
      <c r="G10" s="100"/>
      <c r="H10" s="100"/>
      <c r="I10" s="101"/>
      <c r="J10" s="100"/>
      <c r="K10" s="100"/>
      <c r="L10" s="100"/>
      <c r="M10" s="100"/>
      <c r="N10" s="100"/>
      <c r="O10" s="102"/>
    </row>
    <row r="11" spans="2:15" ht="32.1" customHeight="1" x14ac:dyDescent="0.25">
      <c r="B11" s="202" t="s">
        <v>67</v>
      </c>
      <c r="C11" s="203"/>
      <c r="D11" s="103"/>
      <c r="E11" s="103"/>
      <c r="F11" s="103"/>
      <c r="G11" s="103"/>
      <c r="H11" s="103"/>
      <c r="I11" s="103"/>
      <c r="J11" s="103"/>
      <c r="K11" s="103"/>
      <c r="L11" s="103"/>
      <c r="M11" s="103"/>
      <c r="N11" s="103"/>
      <c r="O11" s="104"/>
    </row>
    <row r="12" spans="2:15" ht="54.95" customHeight="1" x14ac:dyDescent="0.25">
      <c r="B12" s="202" t="s">
        <v>176</v>
      </c>
      <c r="C12" s="203"/>
      <c r="D12" s="100" t="s">
        <v>173</v>
      </c>
      <c r="E12" s="105"/>
      <c r="F12" s="105"/>
      <c r="G12" s="105"/>
      <c r="H12" s="105"/>
      <c r="I12" s="105"/>
      <c r="J12" s="105"/>
      <c r="K12" s="105"/>
      <c r="L12" s="106"/>
      <c r="M12" s="105"/>
      <c r="N12" s="105"/>
      <c r="O12" s="107" t="s">
        <v>174</v>
      </c>
    </row>
    <row r="13" spans="2:15" ht="24" customHeight="1" x14ac:dyDescent="0.25">
      <c r="B13" s="214" t="s">
        <v>177</v>
      </c>
      <c r="C13" s="215"/>
      <c r="D13" s="108"/>
      <c r="E13" s="108"/>
      <c r="F13" s="108"/>
      <c r="G13" s="108"/>
      <c r="H13" s="108"/>
      <c r="I13" s="108"/>
      <c r="J13" s="108"/>
      <c r="K13" s="108"/>
      <c r="L13" s="108"/>
      <c r="M13" s="108"/>
      <c r="N13" s="108"/>
      <c r="O13" s="109"/>
    </row>
    <row r="14" spans="2:15" ht="45" customHeight="1" x14ac:dyDescent="0.25">
      <c r="B14" s="202" t="s">
        <v>77</v>
      </c>
      <c r="C14" s="203"/>
      <c r="D14" s="103"/>
      <c r="E14" s="103"/>
      <c r="F14" s="105" t="s">
        <v>173</v>
      </c>
      <c r="G14" s="105"/>
      <c r="H14" s="105"/>
      <c r="I14" s="105"/>
      <c r="J14" s="105"/>
      <c r="K14" s="105"/>
      <c r="L14" s="105"/>
      <c r="M14" s="105"/>
      <c r="N14" s="105"/>
      <c r="O14" s="107" t="s">
        <v>174</v>
      </c>
    </row>
    <row r="15" spans="2:15" ht="45" customHeight="1" x14ac:dyDescent="0.25">
      <c r="B15" s="202" t="s">
        <v>80</v>
      </c>
      <c r="C15" s="203"/>
      <c r="D15" s="9"/>
      <c r="E15" s="103"/>
      <c r="F15" s="103"/>
      <c r="G15" s="100"/>
      <c r="H15" s="100"/>
      <c r="I15" s="100"/>
      <c r="J15" s="105" t="s">
        <v>173</v>
      </c>
      <c r="K15" s="105"/>
      <c r="L15" s="105"/>
      <c r="M15" s="105"/>
      <c r="N15" s="106"/>
      <c r="O15" s="107" t="s">
        <v>174</v>
      </c>
    </row>
    <row r="16" spans="2:15" ht="45" customHeight="1" x14ac:dyDescent="0.25">
      <c r="B16" s="202" t="s">
        <v>83</v>
      </c>
      <c r="C16" s="203"/>
      <c r="D16" s="110"/>
      <c r="E16" s="100"/>
      <c r="F16" s="100"/>
      <c r="G16" s="100"/>
      <c r="H16" s="100"/>
      <c r="I16" s="100"/>
      <c r="J16" s="100"/>
      <c r="K16" s="100"/>
      <c r="L16" s="100"/>
      <c r="M16" s="100"/>
      <c r="N16" s="100"/>
      <c r="O16" s="102"/>
    </row>
    <row r="17" spans="2:15" ht="57" customHeight="1" x14ac:dyDescent="0.25">
      <c r="B17" s="202" t="s">
        <v>89</v>
      </c>
      <c r="C17" s="203"/>
      <c r="D17" s="110"/>
      <c r="E17" s="100"/>
      <c r="F17" s="100"/>
      <c r="G17" s="100"/>
      <c r="H17" s="100"/>
      <c r="I17" s="100"/>
      <c r="J17" s="100"/>
      <c r="K17" s="100"/>
      <c r="L17" s="100"/>
      <c r="M17" s="100"/>
      <c r="N17" s="100"/>
      <c r="O17" s="102"/>
    </row>
    <row r="18" spans="2:15" ht="45" customHeight="1" x14ac:dyDescent="0.25">
      <c r="B18" s="202" t="s">
        <v>94</v>
      </c>
      <c r="C18" s="203"/>
      <c r="D18" s="110"/>
      <c r="E18" s="110"/>
      <c r="F18" s="100"/>
      <c r="G18" s="100"/>
      <c r="H18" s="110"/>
      <c r="I18" s="110"/>
      <c r="J18" s="110" t="s">
        <v>173</v>
      </c>
      <c r="K18" s="105"/>
      <c r="L18" s="105"/>
      <c r="M18" s="105"/>
      <c r="N18" s="100" t="s">
        <v>174</v>
      </c>
      <c r="O18" s="102"/>
    </row>
    <row r="19" spans="2:15" ht="45" customHeight="1" x14ac:dyDescent="0.25">
      <c r="B19" s="202" t="s">
        <v>178</v>
      </c>
      <c r="C19" s="203"/>
      <c r="D19" s="110"/>
      <c r="E19" s="110"/>
      <c r="F19" s="110"/>
      <c r="G19" s="100"/>
      <c r="H19" s="100"/>
      <c r="I19" s="100"/>
      <c r="J19" s="100"/>
      <c r="K19" s="100"/>
      <c r="L19" s="100"/>
      <c r="M19" s="100"/>
      <c r="N19" s="100"/>
      <c r="O19" s="102"/>
    </row>
    <row r="20" spans="2:15" ht="45" customHeight="1" x14ac:dyDescent="0.25">
      <c r="B20" s="202" t="s">
        <v>99</v>
      </c>
      <c r="C20" s="203"/>
      <c r="D20" s="103" t="s">
        <v>173</v>
      </c>
      <c r="E20" s="105"/>
      <c r="F20" s="105"/>
      <c r="G20" s="105"/>
      <c r="H20" s="105"/>
      <c r="I20" s="105"/>
      <c r="J20" s="105"/>
      <c r="K20" s="105"/>
      <c r="L20" s="105"/>
      <c r="M20" s="105"/>
      <c r="N20" s="105"/>
      <c r="O20" s="104" t="s">
        <v>174</v>
      </c>
    </row>
    <row r="21" spans="2:15" ht="45" customHeight="1" x14ac:dyDescent="0.25">
      <c r="B21" s="202" t="s">
        <v>103</v>
      </c>
      <c r="C21" s="203"/>
      <c r="D21" s="100"/>
      <c r="E21" s="100"/>
      <c r="F21" s="100"/>
      <c r="G21" s="100"/>
      <c r="H21" s="100"/>
      <c r="I21" s="100"/>
      <c r="J21" s="111"/>
      <c r="K21" s="100"/>
      <c r="L21" s="100"/>
      <c r="M21" s="100"/>
      <c r="N21" s="100"/>
      <c r="O21" s="102"/>
    </row>
    <row r="22" spans="2:15" ht="45" customHeight="1" x14ac:dyDescent="0.25">
      <c r="B22" s="202" t="s">
        <v>106</v>
      </c>
      <c r="C22" s="203"/>
      <c r="D22" s="100"/>
      <c r="E22" s="100"/>
      <c r="F22" s="100"/>
      <c r="G22" s="100"/>
      <c r="H22" s="100"/>
      <c r="I22" s="100"/>
      <c r="J22" s="100"/>
      <c r="K22" s="100"/>
      <c r="L22" s="100"/>
      <c r="M22" s="100"/>
      <c r="N22" s="100"/>
      <c r="O22" s="102"/>
    </row>
    <row r="23" spans="2:15" ht="45" customHeight="1" x14ac:dyDescent="0.25">
      <c r="B23" s="202" t="s">
        <v>110</v>
      </c>
      <c r="C23" s="203"/>
      <c r="D23" s="100"/>
      <c r="E23" s="100"/>
      <c r="F23" s="100"/>
      <c r="G23" s="100"/>
      <c r="H23" s="100"/>
      <c r="I23" s="100"/>
      <c r="J23" s="100"/>
      <c r="K23" s="100"/>
      <c r="L23" s="100"/>
      <c r="M23" s="100"/>
      <c r="N23" s="100"/>
      <c r="O23" s="102"/>
    </row>
    <row r="24" spans="2:15" ht="44.1" customHeight="1" x14ac:dyDescent="0.25">
      <c r="B24" s="202" t="s">
        <v>179</v>
      </c>
      <c r="C24" s="203"/>
      <c r="D24" s="100" t="s">
        <v>173</v>
      </c>
      <c r="E24" s="105"/>
      <c r="F24" s="105"/>
      <c r="G24" s="105"/>
      <c r="H24" s="105"/>
      <c r="I24" s="105"/>
      <c r="J24" s="105"/>
      <c r="K24" s="105"/>
      <c r="L24" s="105"/>
      <c r="M24" s="105"/>
      <c r="N24" s="105"/>
      <c r="O24" s="107" t="s">
        <v>174</v>
      </c>
    </row>
    <row r="25" spans="2:15" ht="45" customHeight="1" x14ac:dyDescent="0.25">
      <c r="B25" s="202" t="s">
        <v>118</v>
      </c>
      <c r="C25" s="203"/>
      <c r="D25" s="100"/>
      <c r="E25" s="100"/>
      <c r="F25" s="100"/>
      <c r="G25" s="100"/>
      <c r="H25" s="100"/>
      <c r="I25" s="100"/>
      <c r="J25" s="105" t="s">
        <v>180</v>
      </c>
      <c r="K25" s="105"/>
      <c r="L25" s="105"/>
      <c r="M25" s="105"/>
      <c r="N25" s="105"/>
      <c r="O25" s="107" t="s">
        <v>181</v>
      </c>
    </row>
    <row r="26" spans="2:15" ht="45" customHeight="1" x14ac:dyDescent="0.25">
      <c r="B26" s="202" t="s">
        <v>131</v>
      </c>
      <c r="C26" s="203"/>
      <c r="D26" s="100"/>
      <c r="E26" s="100"/>
      <c r="F26" s="100"/>
      <c r="G26" s="100"/>
      <c r="H26" s="100"/>
      <c r="I26" s="100"/>
      <c r="J26" s="105" t="s">
        <v>173</v>
      </c>
      <c r="K26" s="105"/>
      <c r="L26" s="105"/>
      <c r="M26" s="105"/>
      <c r="N26" s="105"/>
      <c r="O26" s="107" t="s">
        <v>174</v>
      </c>
    </row>
    <row r="27" spans="2:15" ht="45" customHeight="1" x14ac:dyDescent="0.25">
      <c r="B27" s="202" t="s">
        <v>134</v>
      </c>
      <c r="C27" s="203"/>
      <c r="D27" s="100"/>
      <c r="E27" s="100"/>
      <c r="F27" s="100"/>
      <c r="G27" s="100"/>
      <c r="H27" s="100"/>
      <c r="I27" s="100"/>
      <c r="J27" s="105" t="s">
        <v>173</v>
      </c>
      <c r="K27" s="105"/>
      <c r="L27" s="105"/>
      <c r="M27" s="105"/>
      <c r="N27" s="105"/>
      <c r="O27" s="107" t="s">
        <v>174</v>
      </c>
    </row>
    <row r="28" spans="2:15" ht="54.95" customHeight="1" x14ac:dyDescent="0.25">
      <c r="B28" s="218" t="s">
        <v>137</v>
      </c>
      <c r="C28" s="219"/>
      <c r="D28" s="100" t="s">
        <v>173</v>
      </c>
      <c r="E28" s="105"/>
      <c r="F28" s="105"/>
      <c r="G28" s="105"/>
      <c r="H28" s="105"/>
      <c r="I28" s="105"/>
      <c r="J28" s="105" t="s">
        <v>173</v>
      </c>
      <c r="K28" s="105"/>
      <c r="L28" s="105"/>
      <c r="M28" s="105"/>
      <c r="N28" s="105"/>
      <c r="O28" s="107" t="s">
        <v>174</v>
      </c>
    </row>
    <row r="29" spans="2:15" ht="45" customHeight="1" thickBot="1" x14ac:dyDescent="0.3">
      <c r="B29" s="216" t="s">
        <v>143</v>
      </c>
      <c r="C29" s="217"/>
      <c r="D29" s="112"/>
      <c r="E29" s="112"/>
      <c r="F29" s="112"/>
      <c r="G29" s="112"/>
      <c r="H29" s="112"/>
      <c r="I29" s="112"/>
      <c r="J29" s="112"/>
      <c r="K29" s="112"/>
      <c r="L29" s="112"/>
      <c r="M29" s="112"/>
      <c r="N29" s="112"/>
      <c r="O29" s="113"/>
    </row>
    <row r="30" spans="2:15" ht="9" customHeight="1" x14ac:dyDescent="0.25">
      <c r="C30" s="88"/>
    </row>
    <row r="31" spans="2:15" x14ac:dyDescent="0.25">
      <c r="B31" s="10" t="s">
        <v>182</v>
      </c>
    </row>
    <row r="32" spans="2:15" x14ac:dyDescent="0.25">
      <c r="B32" s="10" t="s">
        <v>183</v>
      </c>
    </row>
    <row r="33" spans="2:3" x14ac:dyDescent="0.25">
      <c r="B33" s="10" t="s">
        <v>184</v>
      </c>
    </row>
    <row r="34" spans="2:3" x14ac:dyDescent="0.25">
      <c r="B34" s="89"/>
    </row>
    <row r="35" spans="2:3" x14ac:dyDescent="0.25">
      <c r="B35" s="86" t="s">
        <v>185</v>
      </c>
    </row>
    <row r="38" spans="2:3" ht="15" x14ac:dyDescent="0.25">
      <c r="B38"/>
    </row>
    <row r="39" spans="2:3" ht="15" x14ac:dyDescent="0.25">
      <c r="B39" s="90"/>
      <c r="C39" s="87" t="s">
        <v>186</v>
      </c>
    </row>
    <row r="40" spans="2:3" ht="15" x14ac:dyDescent="0.25">
      <c r="B40"/>
      <c r="C40" s="65" t="s">
        <v>187</v>
      </c>
    </row>
    <row r="41" spans="2:3" x14ac:dyDescent="0.25">
      <c r="C41" s="91" t="s">
        <v>153</v>
      </c>
    </row>
    <row r="42" spans="2:3" x14ac:dyDescent="0.25">
      <c r="C42" s="89" t="s">
        <v>188</v>
      </c>
    </row>
    <row r="43" spans="2:3" x14ac:dyDescent="0.25">
      <c r="C43" s="92"/>
    </row>
    <row r="44" spans="2:3" x14ac:dyDescent="0.2">
      <c r="B44" s="93"/>
    </row>
  </sheetData>
  <mergeCells count="30">
    <mergeCell ref="B29:C29"/>
    <mergeCell ref="B18:C18"/>
    <mergeCell ref="B19:C19"/>
    <mergeCell ref="B20:C20"/>
    <mergeCell ref="B21:C21"/>
    <mergeCell ref="B22:C22"/>
    <mergeCell ref="B23:C23"/>
    <mergeCell ref="B24:C24"/>
    <mergeCell ref="B25:C25"/>
    <mergeCell ref="B26:C26"/>
    <mergeCell ref="B27:C27"/>
    <mergeCell ref="B28:C28"/>
    <mergeCell ref="B17:C17"/>
    <mergeCell ref="B6:O6"/>
    <mergeCell ref="B7:O7"/>
    <mergeCell ref="B8:C8"/>
    <mergeCell ref="B9:C9"/>
    <mergeCell ref="B10:C10"/>
    <mergeCell ref="B11:C11"/>
    <mergeCell ref="B12:C12"/>
    <mergeCell ref="B13:C13"/>
    <mergeCell ref="B14:C14"/>
    <mergeCell ref="B15:C15"/>
    <mergeCell ref="B16:C16"/>
    <mergeCell ref="B2:B5"/>
    <mergeCell ref="C2:I5"/>
    <mergeCell ref="J2:O2"/>
    <mergeCell ref="J3:O3"/>
    <mergeCell ref="J4:O4"/>
    <mergeCell ref="J5:O5"/>
  </mergeCells>
  <pageMargins left="0.70866141732283472" right="0.70866141732283472" top="0.74803149606299213" bottom="0.74803149606299213" header="0.31496062992125984" footer="0.31496062992125984"/>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Marco Lógico</vt:lpstr>
      <vt:lpstr>Presupuesto</vt:lpstr>
      <vt:lpstr>Cronograma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dc:creator>
  <cp:lastModifiedBy>Andres</cp:lastModifiedBy>
  <dcterms:created xsi:type="dcterms:W3CDTF">2021-06-08T15:52:27Z</dcterms:created>
  <dcterms:modified xsi:type="dcterms:W3CDTF">2022-10-05T14:18:38Z</dcterms:modified>
</cp:coreProperties>
</file>