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6445c34ce01e54f9/CARPETA 2023/POLITICAS PÚBLICAS/PLAN DE ACCIÓN/JULIO/"/>
    </mc:Choice>
  </mc:AlternateContent>
  <xr:revisionPtr revIDLastSave="77" documentId="13_ncr:1_{844092BD-0E07-446B-8A02-6BCE8150E47B}" xr6:coauthVersionLast="47" xr6:coauthVersionMax="47" xr10:uidLastSave="{E3137E43-F64F-478D-B451-5CB9FFA8282E}"/>
  <bookViews>
    <workbookView xWindow="-120" yWindow="-120" windowWidth="20730" windowHeight="11040" xr2:uid="{00000000-000D-0000-FFFF-FFFF00000000}"/>
  </bookViews>
  <sheets>
    <sheet name="PA 2023" sheetId="14" r:id="rId1"/>
  </sheets>
  <definedNames>
    <definedName name="_xlnm._FilterDatabase" localSheetId="0" hidden="1">'PA 2023'!$A$8:$AR$8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2" i="14" l="1"/>
  <c r="AQ20" i="14" l="1"/>
  <c r="AN20" i="14"/>
  <c r="AM20" i="14"/>
  <c r="AL20" i="14"/>
  <c r="AK20" i="14"/>
  <c r="AJ20" i="14"/>
  <c r="AH20" i="14"/>
  <c r="AG20" i="14"/>
  <c r="AF20" i="14"/>
  <c r="AE20" i="14"/>
  <c r="AD20" i="14"/>
  <c r="AB20" i="14"/>
  <c r="AA20" i="14"/>
  <c r="Z20" i="14"/>
  <c r="Y20" i="14"/>
  <c r="X20" i="14"/>
  <c r="V20" i="14"/>
  <c r="U20" i="14"/>
  <c r="T20" i="14"/>
  <c r="S20" i="14"/>
  <c r="R20" i="14"/>
  <c r="A20" i="14"/>
  <c r="AO19" i="14"/>
  <c r="AI19" i="14"/>
  <c r="AC19" i="14"/>
  <c r="W19" i="14"/>
  <c r="N19" i="14"/>
  <c r="AO18" i="14"/>
  <c r="AI18" i="14"/>
  <c r="AC18" i="14"/>
  <c r="W18" i="14"/>
  <c r="N18" i="14"/>
  <c r="AO17" i="14"/>
  <c r="AP17" i="14" s="1"/>
  <c r="AI17" i="14"/>
  <c r="AC17" i="14"/>
  <c r="W17" i="14"/>
  <c r="N17" i="14"/>
  <c r="AO16" i="14"/>
  <c r="AI16" i="14"/>
  <c r="AC16" i="14"/>
  <c r="W16" i="14"/>
  <c r="N16" i="14"/>
  <c r="AO15" i="14"/>
  <c r="AI15" i="14"/>
  <c r="AC15" i="14"/>
  <c r="W15" i="14"/>
  <c r="P15" i="14"/>
  <c r="N15" i="14"/>
  <c r="AO14" i="14"/>
  <c r="AI14" i="14"/>
  <c r="AC14" i="14"/>
  <c r="W14" i="14"/>
  <c r="N14" i="14"/>
  <c r="AO13" i="14"/>
  <c r="AI13" i="14"/>
  <c r="AC13" i="14"/>
  <c r="W13" i="14"/>
  <c r="N13" i="14"/>
  <c r="AO12" i="14"/>
  <c r="AI12" i="14"/>
  <c r="W12" i="14"/>
  <c r="N12" i="14"/>
  <c r="AO11" i="14"/>
  <c r="AI11" i="14"/>
  <c r="AC11" i="14"/>
  <c r="W11" i="14"/>
  <c r="N11" i="14"/>
  <c r="AO10" i="14"/>
  <c r="AI10" i="14"/>
  <c r="AC10" i="14"/>
  <c r="W10" i="14"/>
  <c r="N10" i="14"/>
  <c r="AO9" i="14"/>
  <c r="AI9" i="14"/>
  <c r="AC9" i="14"/>
  <c r="W9" i="14"/>
  <c r="N9" i="14"/>
  <c r="AI20" i="14" l="1"/>
  <c r="AP16" i="14"/>
  <c r="AC20" i="14"/>
  <c r="W20" i="14"/>
  <c r="AP19" i="14"/>
  <c r="AP18" i="14"/>
  <c r="AP9" i="14"/>
  <c r="AP10" i="14"/>
  <c r="AP11" i="14"/>
  <c r="AP12" i="14"/>
  <c r="AP13" i="14"/>
  <c r="AP14" i="14"/>
  <c r="AP15" i="14"/>
  <c r="AO20" i="14"/>
  <c r="P19" i="14" l="1"/>
  <c r="P11" i="14"/>
  <c r="P10" i="14"/>
  <c r="P9" i="14"/>
  <c r="AP20" i="14"/>
  <c r="P18" i="14"/>
  <c r="P17" i="14"/>
  <c r="P16" i="14"/>
  <c r="P14" i="14"/>
  <c r="P13" i="14"/>
  <c r="P12" i="14"/>
  <c r="P20" i="14" l="1"/>
  <c r="N20" i="14" s="1"/>
</calcChain>
</file>

<file path=xl/sharedStrings.xml><?xml version="1.0" encoding="utf-8"?>
<sst xmlns="http://schemas.openxmlformats.org/spreadsheetml/2006/main" count="170" uniqueCount="103">
  <si>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</si>
  <si>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</si>
  <si>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</si>
  <si>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</si>
  <si>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</si>
  <si>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</si>
  <si>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</si>
  <si>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</si>
  <si>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</si>
  <si>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</si>
  <si>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</si>
  <si>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</si>
  <si>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</si>
  <si>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</si>
  <si>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</si>
  <si>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</si>
  <si>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</si>
  <si>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</si>
  <si>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</si>
  <si>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</si>
  <si>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</si>
  <si>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</si>
  <si>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</si>
  <si>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</si>
  <si>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</si>
  <si>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</si>
  <si>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</si>
  <si>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</si>
  <si>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</si>
  <si>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t>RECURSOS PROPIOS INSTITUTOS</t>
  </si>
  <si>
    <t>RECURSOS PROPIOS MUNICIPIO</t>
  </si>
  <si>
    <t>BUCARAMANGA EQUITATIVA E INCLUYENTE: UNA CIUDAD DE BIENESTAR</t>
  </si>
  <si>
    <t>INDERBU</t>
  </si>
  <si>
    <t>Movimiento, Satisfacción Y Vida, Una Ciudad Activa</t>
  </si>
  <si>
    <t xml:space="preserve"> PLAN DE ACCIÓN - PLAN DE DESARROLLO MUNICIPAL
INSTITUTO DE LA JUVENTUD EL DEPORTE Y LA RECREACION DE BUCARAMANGA - INDERBU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</si>
  <si>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</si>
  <si>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</si>
  <si>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PESO</t>
  </si>
  <si>
    <t>AVANCE PONDERADO</t>
  </si>
  <si>
    <t>RECURSOS APROPIADOS</t>
  </si>
  <si>
    <t>RECURSOS COMPROMETIDOS</t>
  </si>
  <si>
    <t>RECURSOS OBLIGADOS</t>
  </si>
  <si>
    <t>TOTAL APROPIADO</t>
  </si>
  <si>
    <t>TOTAL COMPROMETIDO</t>
  </si>
  <si>
    <t>TOTAL OBLIGADO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</si>
  <si>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</si>
  <si>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Marzo-06-2023</t>
    </r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</si>
  <si>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</si>
  <si>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</si>
  <si>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</si>
  <si>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</si>
  <si>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</si>
  <si>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>Apoyar 80 iniciativas de organismos del deporte asociado, grupos diferenciales y de comunidades generales.</t>
  </si>
  <si>
    <t>APOYO EN LA ORGANIZACIÓN, EJECUCIÓN Y PARTICIPACIÓN EN EVENTOS DEPORTIVOS Y RECREATIVOS A LOS ORGANISMOS DEL DEPORTE ASOCIADO, COMUNITARIO Y DIFERENCIAL EN EL MUNICIPIO DE BUCARAMANGA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</si>
  <si>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</si>
  <si>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</si>
  <si>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Número de iniciativas apoyadas de organismos del deporte asociado, grupos diferenciales y de comunidades generales.</t>
  </si>
  <si>
    <t>Formación Y Preparación De Deportistas</t>
  </si>
  <si>
    <t>Número de personas capacitadas en áreas afines a la actividad física, recreación y deporte.</t>
  </si>
  <si>
    <t>Capacitar 800 personas en áreas afines a la actividad física, recreación y deporte.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</si>
  <si>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</si>
  <si>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</si>
  <si>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</si>
  <si>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</si>
  <si>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</si>
  <si>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</si>
  <si>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</si>
  <si>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</si>
  <si>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</si>
  <si>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</si>
  <si>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</si>
  <si>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</si>
  <si>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</si>
  <si>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</si>
  <si>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</si>
  <si>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</si>
  <si>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 xml:space="preserve">IMPLEMENTACIÓN DE ACCIONES PARA LA GARANTÍA DE DERECHOS DE LA POBLACIÓN JUVENIL EN EL MUNICIPIO DE BUCARAMANGA   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</si>
  <si>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</si>
  <si>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</si>
  <si>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</si>
  <si>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</si>
  <si>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Mediante la ejecución de las actividades que conllevan al cumplimiento de la meta se programará la realización de diversos eventos que permitan que los participantes esten en movimiento ya sea a través de ecreovías, ciclovías, ciclopaseos y caminatas ecológicas por senderos y cerros del municipio</t>
  </si>
  <si>
    <t>Atraves del cumplimiento de esta meta se pretende brindar a toda la población bumanguesa oportunidad de acceder a su derecho al Deporte, la Recreación y el aprovechamiento del tiempo libre; incluyendo actividades de esparcimiento a los niños y niñas en sus periodos de vacaciones.</t>
  </si>
  <si>
    <t>En el cumplimiento de esta meta se da el enfoque direncial de la oferta deportiva y recreativa que tiene el Municipio de Bucaramanga, a través del INDERBU , donde las personas en condición de vulnerabilidad tengan la oportunidad de acceder a su derecho al Deporte, la recreación y buen goce de los momentos de ocio.</t>
  </si>
  <si>
    <t>mediante la busqueda del cumplimiento de la meta se colacan a disponibilidad de los jóvenes de la ciudad espacios de integración y encuentro juveniles donde se tratran multiples temas que conlleven a la participación en la busqueda de el resarcimiento de sus derechos.</t>
  </si>
  <si>
    <t>Se pretender brindar capacitación a los jóvenes sobre temas de participación, integración comunitaria y democracia, que permita que los jóvenes comiencen a ser parte en la toma de decisiones en su comunidad.</t>
  </si>
  <si>
    <t>Se pretenden implementar estrategias de comunicación tendientes a lanzar campañas de prevención de flagelos juveniles</t>
  </si>
  <si>
    <t>Através del desarrollo de las actividades que conforman el proyecto  se pretende vincular a los niños y niñas del municipio en procesos de formación deportiva  mediantes las escuelas de formación , igualmente brindar a las instituciones educativas de pre escolar y escolar los principios de educación física, así como vincular a todas las instituciones educativas públicas y privadas en los juegos deportivos intercolegiados y ofrecer una selección de detección de talentos con una preparación que potencie sus capacidades hacia la excelencia deportiva.</t>
  </si>
  <si>
    <t>AVANCE FÍSICO</t>
  </si>
  <si>
    <t>Con el cumplimiento de esta meta se buscará conformar grupos de actividad física regulares y no regulares en todas las comunas de la ciudad, igualmente asesorear a las empresas para que generen dentro de sus empleados  hábitos y estilos de vida saludable.</t>
  </si>
  <si>
    <t xml:space="preserve">1. Apoyo al evento deportivo denominado "Nacionales de Ruta Sub 23 y Elite Masculino y Femenino 2023", realizado por la Federación Colombiana de Ciclismo </t>
  </si>
  <si>
    <t>EFICACIA</t>
  </si>
  <si>
    <t>Silvia Nathalia Niño Villamizar</t>
  </si>
  <si>
    <t>2.3.2.02.02.009.4102038</t>
  </si>
  <si>
    <t xml:space="preserve">2.3.2.02.02.009.4301001.   
2.3.2.02.02.009.4301037                  </t>
  </si>
  <si>
    <t>2.3.2.02.01.003.4301038
2.3.2.02.02.007.4301038
2.3.2.02.02.009.4301038</t>
  </si>
  <si>
    <t xml:space="preserve">2.3.2.02.02.009.4301038 </t>
  </si>
  <si>
    <t>2.3.2.02.02.009.4302062</t>
  </si>
  <si>
    <t>2.3.2.02.02.009.4302004</t>
  </si>
  <si>
    <t>2.3.2.01.01.003.01.02.4301003 
2.3.2.01.01.003.01.06.4301003  
2.3.2.01.01.003.03.02.4301003 
2.3.2.02.01.003.4301003
2.3.2.02.01.003.4301004
2.3.2.02.02.006.4301003
2.3.2.02.02.008.4301003
2.3.2.02.02.008.4301004
2.3.2.02.02.009.4301003</t>
  </si>
  <si>
    <t>2.3.2.02.01.003.4102038
2.3.2.02.02.006.4102038
2.3.2.02.02.007.4102038
2.3.2.02.02.008.4102038
2.3.2.02.02.008.4102047
2.3.2.02.02.009.4102038</t>
  </si>
  <si>
    <t xml:space="preserve">2.3.2.01.01.003.03.02.4301001 
2.3.2.01.01.003.05.03.4301001 
2.3.2.01.01.004.01.01.02.4301037 
2.3.2.02.01.003.4301001
2.3.2.02.02.006.4301037 
2.3.2.02.02.007.4301037 
2.3.2.02.02.008.4301037
2.3.2.02.02.009.4301001
2.3.2.02.02.009.4301037
2.3.2.02.02.009.4301038
</t>
  </si>
  <si>
    <t>2.3.2.02.02.009.4302001.92912
2.3.2.02.02.009.4302001.97990
2.3.2.02.02.009.4302075.96620
2.3.2.02.02.009.4302073.92912
2.3.2.02.02.009.4302073.97990
2.3.2.02.02.006.4302075.65119
2.3.2.02.02.009.4302075.97990
2.3.2.02.02.006.4302075.64220
2.3.2.02.01.003.4302075.61155
2.3.2.02.01.003.4302001.61159
2.3.2.02.01.003.4302073.3525020
2.3.2.02.01.003.4303073.61151
2.3.2.02.02.009.4302001.91250
2.3.2.02.02.009.4302001.91250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</si>
</sst>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0.0%"/>
    <numFmt numFmtId="168" formatCode="_(&quot;$&quot;\ * #,##0.00_);_(&quot;$&quot;\ * \(#,##0.00\);_(&quot;$&quot;\ * &quot;-&quot;??_);_(@_)"/>
  </numFmts>
  <fonts count="1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name val="Calibri"/>
      <family val="2"/>
    </font>
    <font>
      <sz val="11"/>
      <name val="Arial"/>
      <charset val="134"/>
    </font>
    <font>
      <sz val="11"/>
      <color indexed="8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2" fillId="0" borderId="0"/>
    <xf numFmtId="0" fontId="5" fillId="0" borderId="0"/>
    <xf numFmtId="0" fontId="12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0" fontId="15" fillId="0" borderId="0"/>
  </cellStyleXfs>
  <cellXfs count="108">
    <xf numFmtId="0" fontId="0" fillId="0" borderId="0" xfId="0"/>
    <xf numFmtId="0" fontId="0" fillId="3" borderId="0" xfId="0" applyFill="1" applyAlignment="1">
      <alignment vertical="top"/>
    </xf>
    <xf numFmtId="0" fontId="0" fillId="3" borderId="6" xfId="0" applyFill="1" applyBorder="1" applyAlignment="1">
      <alignment vertical="top"/>
    </xf>
    <xf numFmtId="0" fontId="0" fillId="3" borderId="0" xfId="0" applyFill="1"/>
    <xf numFmtId="0" fontId="0" fillId="3" borderId="6" xfId="0" applyFill="1" applyBorder="1"/>
    <xf numFmtId="165" fontId="0" fillId="0" borderId="0" xfId="0" applyNumberFormat="1"/>
    <xf numFmtId="14" fontId="0" fillId="3" borderId="0" xfId="0" applyNumberFormat="1" applyFill="1" applyAlignment="1">
      <alignment vertical="top"/>
    </xf>
    <xf numFmtId="0" fontId="6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165" fontId="8" fillId="3" borderId="2" xfId="108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44" fontId="0" fillId="0" borderId="0" xfId="108" applyFont="1"/>
    <xf numFmtId="44" fontId="0" fillId="0" borderId="0" xfId="0" applyNumberFormat="1"/>
    <xf numFmtId="0" fontId="9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166" fontId="8" fillId="3" borderId="2" xfId="108" applyNumberFormat="1" applyFont="1" applyFill="1" applyBorder="1" applyAlignment="1">
      <alignment horizontal="right" vertical="center" wrapText="1"/>
    </xf>
    <xf numFmtId="0" fontId="8" fillId="3" borderId="2" xfId="0" applyFont="1" applyFill="1" applyBorder="1" applyAlignment="1">
      <alignment vertical="center" wrapText="1"/>
    </xf>
    <xf numFmtId="1" fontId="8" fillId="0" borderId="2" xfId="0" applyNumberFormat="1" applyFont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justify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9" fontId="9" fillId="2" borderId="2" xfId="107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1" fontId="0" fillId="3" borderId="2" xfId="0" applyNumberFormat="1" applyFill="1" applyBorder="1" applyAlignment="1">
      <alignment horizontal="justify" vertical="center" wrapText="1"/>
    </xf>
    <xf numFmtId="0" fontId="0" fillId="3" borderId="2" xfId="0" applyFill="1" applyBorder="1" applyAlignment="1">
      <alignment vertical="center" wrapText="1"/>
    </xf>
    <xf numFmtId="44" fontId="8" fillId="3" borderId="2" xfId="108" applyFont="1" applyFill="1" applyBorder="1" applyAlignment="1">
      <alignment horizontal="center" vertical="center" wrapText="1"/>
    </xf>
    <xf numFmtId="5" fontId="8" fillId="3" borderId="2" xfId="108" applyNumberFormat="1" applyFont="1" applyFill="1" applyBorder="1" applyAlignment="1">
      <alignment horizontal="right" vertical="center" wrapText="1"/>
    </xf>
    <xf numFmtId="5" fontId="13" fillId="3" borderId="2" xfId="108" applyNumberFormat="1" applyFont="1" applyFill="1" applyBorder="1" applyAlignment="1">
      <alignment horizontal="right" vertical="center" wrapText="1"/>
    </xf>
    <xf numFmtId="5" fontId="0" fillId="0" borderId="0" xfId="0" applyNumberFormat="1"/>
    <xf numFmtId="167" fontId="6" fillId="3" borderId="2" xfId="114" applyNumberFormat="1" applyFont="1" applyFill="1" applyBorder="1" applyAlignment="1">
      <alignment horizontal="center" vertical="center"/>
    </xf>
    <xf numFmtId="9" fontId="8" fillId="3" borderId="2" xfId="107" applyFont="1" applyFill="1" applyBorder="1" applyAlignment="1">
      <alignment horizontal="center" vertical="center" wrapText="1"/>
    </xf>
    <xf numFmtId="166" fontId="13" fillId="3" borderId="2" xfId="108" applyNumberFormat="1" applyFont="1" applyFill="1" applyBorder="1" applyAlignment="1">
      <alignment vertical="center" wrapText="1"/>
    </xf>
    <xf numFmtId="0" fontId="14" fillId="3" borderId="2" xfId="0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vertical="center" wrapText="1"/>
    </xf>
    <xf numFmtId="166" fontId="5" fillId="3" borderId="2" xfId="112" applyNumberFormat="1" applyFont="1" applyFill="1" applyBorder="1" applyAlignment="1">
      <alignment horizontal="right" vertical="center" wrapText="1"/>
    </xf>
    <xf numFmtId="165" fontId="8" fillId="3" borderId="2" xfId="108" applyNumberFormat="1" applyFont="1" applyFill="1" applyBorder="1" applyAlignment="1">
      <alignment horizontal="right" vertical="center" wrapText="1"/>
    </xf>
    <xf numFmtId="5" fontId="8" fillId="3" borderId="2" xfId="110" applyNumberFormat="1" applyFont="1" applyFill="1" applyBorder="1" applyAlignment="1">
      <alignment horizontal="right" vertical="center" wrapText="1"/>
    </xf>
    <xf numFmtId="166" fontId="8" fillId="3" borderId="2" xfId="108" applyNumberFormat="1" applyFont="1" applyFill="1" applyBorder="1" applyAlignment="1">
      <alignment vertical="center" wrapText="1"/>
    </xf>
    <xf numFmtId="0" fontId="5" fillId="3" borderId="2" xfId="0" applyFont="1" applyFill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109" applyFon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>
      <alignment horizontal="center" vertical="center" wrapText="1"/>
    </xf>
    <xf numFmtId="44" fontId="8" fillId="3" borderId="2" xfId="108" applyFont="1" applyFill="1" applyBorder="1" applyAlignment="1">
      <alignment horizontal="right" vertical="center" wrapText="1"/>
    </xf>
    <xf numFmtId="0" fontId="9" fillId="2" borderId="2" xfId="114" applyFont="1" applyFill="1" applyBorder="1" applyAlignment="1">
      <alignment horizontal="center" vertical="center"/>
    </xf>
    <xf numFmtId="0" fontId="8" fillId="2" borderId="2" xfId="114" applyFont="1" applyFill="1" applyBorder="1" applyAlignment="1">
      <alignment horizontal="justify"/>
    </xf>
    <xf numFmtId="0" fontId="8" fillId="2" borderId="2" xfId="114" applyFont="1" applyFill="1" applyBorder="1"/>
    <xf numFmtId="9" fontId="9" fillId="2" borderId="2" xfId="114" applyNumberFormat="1" applyFont="1" applyFill="1" applyBorder="1" applyAlignment="1">
      <alignment horizontal="center" vertical="center"/>
    </xf>
    <xf numFmtId="0" fontId="9" fillId="2" borderId="2" xfId="114" applyFont="1" applyFill="1" applyBorder="1" applyAlignment="1">
      <alignment vertical="center"/>
    </xf>
    <xf numFmtId="9" fontId="9" fillId="2" borderId="2" xfId="0" applyNumberFormat="1" applyFont="1" applyFill="1" applyBorder="1" applyAlignment="1">
      <alignment horizontal="center" vertical="center"/>
    </xf>
    <xf numFmtId="0" fontId="8" fillId="2" borderId="2" xfId="114" applyFont="1" applyFill="1" applyBorder="1" applyAlignment="1">
      <alignment vertical="center"/>
    </xf>
    <xf numFmtId="166" fontId="8" fillId="2" borderId="2" xfId="112" applyNumberFormat="1" applyFont="1" applyFill="1" applyBorder="1" applyAlignment="1">
      <alignment horizontal="right" vertical="center"/>
    </xf>
    <xf numFmtId="166" fontId="9" fillId="2" borderId="2" xfId="112" applyNumberFormat="1" applyFont="1" applyFill="1" applyBorder="1" applyAlignment="1">
      <alignment horizontal="right" vertical="center"/>
    </xf>
    <xf numFmtId="165" fontId="8" fillId="2" borderId="2" xfId="112" applyNumberFormat="1" applyFont="1" applyFill="1" applyBorder="1" applyAlignment="1">
      <alignment vertical="center"/>
    </xf>
    <xf numFmtId="3" fontId="8" fillId="3" borderId="7" xfId="0" applyNumberFormat="1" applyFont="1" applyFill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165" fontId="8" fillId="3" borderId="7" xfId="108" applyNumberFormat="1" applyFont="1" applyFill="1" applyBorder="1" applyAlignment="1">
      <alignment horizontal="center" vertical="center" wrapText="1"/>
    </xf>
    <xf numFmtId="165" fontId="8" fillId="4" borderId="2" xfId="0" applyNumberFormat="1" applyFont="1" applyFill="1" applyBorder="1" applyAlignment="1">
      <alignment vertical="center" wrapText="1"/>
    </xf>
    <xf numFmtId="165" fontId="8" fillId="4" borderId="2" xfId="0" applyNumberFormat="1" applyFont="1" applyFill="1" applyBorder="1" applyAlignment="1">
      <alignment horizontal="center" vertical="center" wrapText="1"/>
    </xf>
    <xf numFmtId="0" fontId="9" fillId="2" borderId="2" xfId="109" applyFont="1" applyFill="1" applyBorder="1" applyAlignment="1" applyProtection="1">
      <alignment horizontal="center" vertical="center"/>
      <protection locked="0"/>
    </xf>
    <xf numFmtId="2" fontId="9" fillId="0" borderId="2" xfId="109" applyNumberFormat="1" applyFont="1" applyBorder="1" applyAlignment="1">
      <alignment horizontal="left" vertical="center" wrapText="1"/>
    </xf>
    <xf numFmtId="2" fontId="9" fillId="0" borderId="4" xfId="113" applyNumberFormat="1" applyFont="1" applyBorder="1" applyAlignment="1">
      <alignment horizontal="left" vertical="center" wrapText="1"/>
    </xf>
    <xf numFmtId="2" fontId="9" fillId="0" borderId="5" xfId="113" applyNumberFormat="1" applyFont="1" applyBorder="1" applyAlignment="1">
      <alignment horizontal="left" vertical="center" wrapText="1"/>
    </xf>
    <xf numFmtId="2" fontId="9" fillId="0" borderId="3" xfId="113" applyNumberFormat="1" applyFont="1" applyBorder="1" applyAlignment="1">
      <alignment horizontal="left" vertical="center" wrapText="1"/>
    </xf>
    <xf numFmtId="2" fontId="9" fillId="0" borderId="2" xfId="113" applyNumberFormat="1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2" fontId="8" fillId="0" borderId="2" xfId="109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9" fillId="0" borderId="2" xfId="109" applyNumberFormat="1" applyFont="1" applyBorder="1" applyAlignment="1">
      <alignment horizontal="center" vertical="center" wrapText="1"/>
    </xf>
    <xf numFmtId="2" fontId="9" fillId="0" borderId="1" xfId="109" applyNumberFormat="1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top"/>
    </xf>
    <xf numFmtId="14" fontId="0" fillId="0" borderId="2" xfId="0" applyNumberFormat="1" applyBorder="1" applyAlignment="1">
      <alignment horizontal="center" vertical="top"/>
    </xf>
    <xf numFmtId="5" fontId="16" fillId="3" borderId="2" xfId="108" applyNumberFormat="1" applyFont="1" applyFill="1" applyBorder="1" applyAlignment="1">
      <alignment horizontal="right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9" fontId="6" fillId="3" borderId="2" xfId="0" applyNumberFormat="1" applyFont="1" applyFill="1" applyBorder="1" applyAlignment="1">
      <alignment horizontal="center" vertical="center"/>
    </xf>
    <xf numFmtId="2" fontId="5" fillId="3" borderId="2" xfId="111" applyNumberFormat="1" applyFont="1" applyFill="1" applyBorder="1" applyAlignment="1">
      <alignment horizontal="center" vertical="center"/>
    </xf>
    <xf numFmtId="44" fontId="9" fillId="3" borderId="7" xfId="108" applyFont="1" applyFill="1" applyBorder="1" applyAlignment="1" applyProtection="1">
      <alignment horizontal="center" vertical="center" wrapText="1"/>
      <protection locked="0"/>
    </xf>
    <xf numFmtId="44" fontId="9" fillId="3" borderId="2" xfId="108" applyFont="1" applyFill="1" applyBorder="1" applyAlignment="1" applyProtection="1">
      <alignment horizontal="center" vertical="center" wrapText="1"/>
      <protection locked="0"/>
    </xf>
    <xf numFmtId="165" fontId="16" fillId="3" borderId="7" xfId="108" applyNumberFormat="1" applyFont="1" applyFill="1" applyBorder="1" applyAlignment="1">
      <alignment horizontal="center" vertical="center" wrapText="1"/>
    </xf>
    <xf numFmtId="165" fontId="16" fillId="4" borderId="2" xfId="0" applyNumberFormat="1" applyFont="1" applyFill="1" applyBorder="1" applyAlignment="1">
      <alignment horizontal="center" vertical="center" wrapText="1"/>
    </xf>
    <xf numFmtId="1" fontId="16" fillId="3" borderId="2" xfId="0" applyNumberFormat="1" applyFont="1" applyFill="1" applyBorder="1" applyAlignment="1">
      <alignment horizontal="left" vertical="center" wrapText="1"/>
    </xf>
    <xf numFmtId="165" fontId="16" fillId="3" borderId="2" xfId="108" applyNumberFormat="1" applyFont="1" applyFill="1" applyBorder="1" applyAlignment="1">
      <alignment horizontal="center" vertical="center" wrapText="1"/>
    </xf>
    <xf numFmtId="165" fontId="16" fillId="4" borderId="8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165" fontId="16" fillId="3" borderId="9" xfId="108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center" vertical="center" wrapText="1"/>
    </xf>
    <xf numFmtId="166" fontId="9" fillId="2" borderId="2" xfId="108" applyNumberFormat="1" applyFont="1" applyFill="1" applyBorder="1" applyAlignment="1">
      <alignment horizontal="right"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7" fillId="5" borderId="8" xfId="0" applyNumberFormat="1" applyFont="1" applyFill="1" applyBorder="1" applyAlignment="1">
      <alignment horizontal="center" vertical="center" wrapText="1"/>
    </xf>
    <xf numFmtId="3" fontId="17" fillId="5" borderId="2" xfId="0" applyNumberFormat="1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</cellXfs>
  <cellStyles count="11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2" xfId="116" xr:uid="{458869CB-CC94-4A11-B910-D7D1C3A72A38}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 xr:uid="{00000000-0005-0000-0000-00006B000000}"/>
    <cellStyle name="Moneda" xfId="108" builtinId="4"/>
    <cellStyle name="Moneda 2" xfId="110" xr:uid="{00000000-0005-0000-0000-00006E000000}"/>
    <cellStyle name="Moneda 3" xfId="112" xr:uid="{3EFDC218-FDF9-459E-86C4-0C2F097BB3D8}"/>
    <cellStyle name="Moneda 4" xfId="117" xr:uid="{FEC15442-5720-4F7B-BE07-FE9FAEE88016}"/>
    <cellStyle name="Normal" xfId="0" builtinId="0"/>
    <cellStyle name="Normal 2" xfId="109" xr:uid="{00000000-0005-0000-0000-000070000000}"/>
    <cellStyle name="Normal 2 2" xfId="113" xr:uid="{9CF0B47D-6117-4BEC-93DA-9F7CB8A0E48D}"/>
    <cellStyle name="Normal 2 3" xfId="115" xr:uid="{0E57BC19-BB57-4072-9732-51B905D79375}"/>
    <cellStyle name="Normal 3" xfId="114" xr:uid="{B3D9869F-3760-4FA5-B9F1-43704F288093}"/>
    <cellStyle name="Normal 4" xfId="118" xr:uid="{BD55B349-8A55-4A48-9B3F-8BBF597B78BB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246C"/>
      <color rgb="FFFFFF99"/>
      <color rgb="FFFF714F"/>
      <color rgb="FFFFFF65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330B3BA0-FAAF-47A3-92E2-8A6CEF3FC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38100"/>
          <a:ext cx="617560" cy="66456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4"/>
  <sheetViews>
    <sheetView showGridLines="0" tabSelected="1" topLeftCell="H11" zoomScale="60" zoomScaleNormal="60" workbookViewId="0">
      <selection activeCell="Q12" sqref="Q12"/>
    </sheetView>
  </sheetViews>
  <sheetFormatPr baseColWidth="10" defaultColWidth="0" defaultRowHeight="14.25" zeroHeight="1"/>
  <cols>
    <col min="1" max="1" width="7.375" customWidth="1"/>
    <col min="2" max="3" width="25" customWidth="1"/>
    <col min="4" max="4" width="25.875" customWidth="1"/>
    <col min="5" max="5" width="48.25" customWidth="1"/>
    <col min="6" max="6" width="45.375" customWidth="1"/>
    <col min="7" max="7" width="16.75" customWidth="1"/>
    <col min="8" max="8" width="50.25" customWidth="1"/>
    <col min="9" max="9" width="56.625" customWidth="1"/>
    <col min="10" max="10" width="15.75" customWidth="1"/>
    <col min="11" max="11" width="16" customWidth="1"/>
    <col min="12" max="12" width="14.875" customWidth="1"/>
    <col min="13" max="13" width="13.375" customWidth="1"/>
    <col min="14" max="14" width="13.375" hidden="1" customWidth="1"/>
    <col min="15" max="15" width="16.75" customWidth="1"/>
    <col min="16" max="16" width="28.75" customWidth="1"/>
    <col min="17" max="17" width="28.875" customWidth="1"/>
    <col min="18" max="18" width="19.875" customWidth="1"/>
    <col min="19" max="19" width="16.875" customWidth="1"/>
    <col min="20" max="20" width="20.25" customWidth="1"/>
    <col min="21" max="21" width="18.875" customWidth="1"/>
    <col min="22" max="22" width="20.875" customWidth="1"/>
    <col min="23" max="23" width="20.75" customWidth="1"/>
    <col min="24" max="27" width="17.25" customWidth="1"/>
    <col min="28" max="28" width="21.25" customWidth="1"/>
    <col min="29" max="29" width="20.75" customWidth="1"/>
    <col min="30" max="33" width="17.25" customWidth="1"/>
    <col min="34" max="34" width="21.25" customWidth="1"/>
    <col min="35" max="35" width="17.25" customWidth="1"/>
    <col min="36" max="36" width="20.375" customWidth="1"/>
    <col min="37" max="39" width="17.25" customWidth="1"/>
    <col min="40" max="40" width="21.25" customWidth="1"/>
    <col min="41" max="41" width="18.75" customWidth="1"/>
    <col min="42" max="42" width="19.625" customWidth="1"/>
    <col min="43" max="43" width="20" customWidth="1"/>
    <col min="44" max="44" width="17.75" customWidth="1"/>
    <col min="45" max="45" width="15.375" customWidth="1"/>
    <col min="46" max="46" width="11.25" customWidth="1"/>
    <col min="47" max="16384" width="11.25" hidden="1"/>
  </cols>
  <sheetData>
    <row r="1" spans="1:46" ht="15" customHeight="1">
      <c r="A1" s="79"/>
      <c r="B1" s="82" t="s">
        <v>34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71" t="s">
        <v>36</v>
      </c>
      <c r="AQ1" s="71"/>
      <c r="AR1" s="71"/>
    </row>
    <row r="2" spans="1:46" ht="15">
      <c r="A2" s="79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71" t="s">
        <v>45</v>
      </c>
      <c r="AQ2" s="71"/>
      <c r="AR2" s="71"/>
    </row>
    <row r="3" spans="1:46" ht="15" customHeight="1">
      <c r="A3" s="79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72" t="s">
        <v>46</v>
      </c>
      <c r="AQ3" s="73"/>
      <c r="AR3" s="74"/>
    </row>
    <row r="4" spans="1:46" ht="15">
      <c r="A4" s="79"/>
      <c r="B4" s="82"/>
      <c r="C4" s="82"/>
      <c r="D4" s="82"/>
      <c r="E4" s="82"/>
      <c r="F4" s="82"/>
      <c r="G4" s="82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75" t="s">
        <v>28</v>
      </c>
      <c r="AQ4" s="75"/>
      <c r="AR4" s="75"/>
    </row>
    <row r="5" spans="1:46" ht="15">
      <c r="A5" s="80" t="s">
        <v>26</v>
      </c>
      <c r="B5" s="80"/>
      <c r="C5" s="80"/>
      <c r="D5" s="85">
        <v>45146</v>
      </c>
      <c r="E5" s="85"/>
      <c r="F5" s="85"/>
      <c r="G5" s="85"/>
      <c r="H5" s="6"/>
      <c r="I5" s="6"/>
      <c r="J5" s="6"/>
      <c r="K5" s="6"/>
      <c r="L5" s="6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2"/>
    </row>
    <row r="6" spans="1:46" ht="15">
      <c r="A6" s="81" t="s">
        <v>27</v>
      </c>
      <c r="B6" s="81"/>
      <c r="C6" s="81"/>
      <c r="D6" s="84">
        <v>45138</v>
      </c>
      <c r="E6" s="84"/>
      <c r="F6" s="84"/>
      <c r="G6" s="84"/>
      <c r="H6" s="6"/>
      <c r="I6" s="6"/>
      <c r="J6" s="6"/>
      <c r="K6" s="6"/>
      <c r="L6" s="6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3"/>
      <c r="AR6" s="4"/>
    </row>
    <row r="7" spans="1:46" ht="15.6" customHeight="1">
      <c r="A7" s="21"/>
      <c r="B7" s="78" t="s">
        <v>9</v>
      </c>
      <c r="C7" s="78"/>
      <c r="D7" s="78"/>
      <c r="E7" s="78"/>
      <c r="F7" s="78"/>
      <c r="G7" s="78" t="s">
        <v>10</v>
      </c>
      <c r="H7" s="78"/>
      <c r="I7" s="78"/>
      <c r="J7" s="78"/>
      <c r="K7" s="78"/>
      <c r="L7" s="78" t="s">
        <v>22</v>
      </c>
      <c r="M7" s="78"/>
      <c r="N7" s="78"/>
      <c r="O7" s="78"/>
      <c r="P7" s="78"/>
      <c r="Q7" s="78" t="s">
        <v>20</v>
      </c>
      <c r="R7" s="78"/>
      <c r="S7" s="78"/>
      <c r="T7" s="78"/>
      <c r="U7" s="78"/>
      <c r="V7" s="78"/>
      <c r="W7" s="78"/>
      <c r="X7" s="70" t="s">
        <v>39</v>
      </c>
      <c r="Y7" s="70"/>
      <c r="Z7" s="70"/>
      <c r="AA7" s="70"/>
      <c r="AB7" s="70"/>
      <c r="AC7" s="70"/>
      <c r="AD7" s="70" t="s">
        <v>40</v>
      </c>
      <c r="AE7" s="70"/>
      <c r="AF7" s="70"/>
      <c r="AG7" s="70"/>
      <c r="AH7" s="70"/>
      <c r="AI7" s="70"/>
      <c r="AJ7" s="70" t="s">
        <v>41</v>
      </c>
      <c r="AK7" s="70"/>
      <c r="AL7" s="70"/>
      <c r="AM7" s="70"/>
      <c r="AN7" s="70"/>
      <c r="AO7" s="70"/>
      <c r="AP7" s="76" t="s">
        <v>15</v>
      </c>
      <c r="AQ7" s="76" t="s">
        <v>23</v>
      </c>
      <c r="AR7" s="76" t="s">
        <v>21</v>
      </c>
      <c r="AS7" s="76"/>
    </row>
    <row r="8" spans="1:46" ht="46.9" customHeight="1" thickBot="1">
      <c r="A8" s="50" t="s">
        <v>25</v>
      </c>
      <c r="B8" s="51" t="s">
        <v>0</v>
      </c>
      <c r="C8" s="50" t="s">
        <v>5</v>
      </c>
      <c r="D8" s="50" t="s">
        <v>1</v>
      </c>
      <c r="E8" s="50" t="s">
        <v>6</v>
      </c>
      <c r="F8" s="51" t="s">
        <v>16</v>
      </c>
      <c r="G8" s="51" t="s">
        <v>35</v>
      </c>
      <c r="H8" s="51" t="s">
        <v>2</v>
      </c>
      <c r="I8" s="51" t="s">
        <v>14</v>
      </c>
      <c r="J8" s="51" t="s">
        <v>18</v>
      </c>
      <c r="K8" s="51" t="s">
        <v>19</v>
      </c>
      <c r="L8" s="51" t="s">
        <v>3</v>
      </c>
      <c r="M8" s="51" t="s">
        <v>4</v>
      </c>
      <c r="N8" s="51" t="s">
        <v>88</v>
      </c>
      <c r="O8" s="51" t="s">
        <v>37</v>
      </c>
      <c r="P8" s="51" t="s">
        <v>38</v>
      </c>
      <c r="Q8" s="50" t="s">
        <v>8</v>
      </c>
      <c r="R8" s="51" t="s">
        <v>30</v>
      </c>
      <c r="S8" s="51" t="s">
        <v>7</v>
      </c>
      <c r="T8" s="51" t="s">
        <v>24</v>
      </c>
      <c r="U8" s="51" t="s">
        <v>29</v>
      </c>
      <c r="V8" s="51" t="s">
        <v>11</v>
      </c>
      <c r="W8" s="51" t="s">
        <v>17</v>
      </c>
      <c r="X8" s="51" t="s">
        <v>30</v>
      </c>
      <c r="Y8" s="51" t="s">
        <v>7</v>
      </c>
      <c r="Z8" s="51" t="s">
        <v>24</v>
      </c>
      <c r="AA8" s="51" t="s">
        <v>29</v>
      </c>
      <c r="AB8" s="51" t="s">
        <v>11</v>
      </c>
      <c r="AC8" s="52" t="s">
        <v>42</v>
      </c>
      <c r="AD8" s="51" t="s">
        <v>30</v>
      </c>
      <c r="AE8" s="51" t="s">
        <v>7</v>
      </c>
      <c r="AF8" s="51" t="s">
        <v>24</v>
      </c>
      <c r="AG8" s="51" t="s">
        <v>29</v>
      </c>
      <c r="AH8" s="51" t="s">
        <v>11</v>
      </c>
      <c r="AI8" s="51" t="s">
        <v>43</v>
      </c>
      <c r="AJ8" s="51" t="s">
        <v>30</v>
      </c>
      <c r="AK8" s="51" t="s">
        <v>7</v>
      </c>
      <c r="AL8" s="51" t="s">
        <v>24</v>
      </c>
      <c r="AM8" s="51" t="s">
        <v>29</v>
      </c>
      <c r="AN8" s="51" t="s">
        <v>11</v>
      </c>
      <c r="AO8" s="52" t="s">
        <v>44</v>
      </c>
      <c r="AP8" s="77"/>
      <c r="AQ8" s="77"/>
      <c r="AR8" s="51" t="s">
        <v>12</v>
      </c>
      <c r="AS8" s="51" t="s">
        <v>13</v>
      </c>
    </row>
    <row r="9" spans="1:46" ht="100.5" customHeight="1">
      <c r="A9" s="20">
        <v>85</v>
      </c>
      <c r="B9" s="24" t="s">
        <v>31</v>
      </c>
      <c r="C9" s="24" t="s">
        <v>72</v>
      </c>
      <c r="D9" s="24" t="s">
        <v>73</v>
      </c>
      <c r="E9" s="14" t="s">
        <v>74</v>
      </c>
      <c r="F9" s="17" t="s">
        <v>75</v>
      </c>
      <c r="G9" s="25">
        <v>2022680010103</v>
      </c>
      <c r="H9" s="15" t="s">
        <v>76</v>
      </c>
      <c r="I9" s="26" t="s">
        <v>84</v>
      </c>
      <c r="J9" s="27">
        <v>44927</v>
      </c>
      <c r="K9" s="27">
        <v>45291</v>
      </c>
      <c r="L9" s="65">
        <v>6</v>
      </c>
      <c r="M9" s="102">
        <v>6</v>
      </c>
      <c r="N9" s="88">
        <f t="shared" ref="N9:N19" si="0">IFERROR(IF(M9/L9&gt;100%,100%,M9/L9),"-")</f>
        <v>1</v>
      </c>
      <c r="O9" s="89">
        <v>1</v>
      </c>
      <c r="P9" s="40">
        <f>IFERROR(IF(M9/L9&gt;1,(1*O9),((M9/L9)*O9)),"-")</f>
        <v>1</v>
      </c>
      <c r="Q9" s="33" t="s">
        <v>100</v>
      </c>
      <c r="R9" s="11">
        <v>698366667</v>
      </c>
      <c r="S9" s="23">
        <v>87000000</v>
      </c>
      <c r="T9" s="23"/>
      <c r="U9" s="23"/>
      <c r="V9" s="23"/>
      <c r="W9" s="101">
        <f>SUM(R9:V9)</f>
        <v>785366667</v>
      </c>
      <c r="X9" s="67">
        <v>442800000</v>
      </c>
      <c r="Y9" s="67">
        <v>87000000</v>
      </c>
      <c r="Z9" s="23"/>
      <c r="AA9" s="23"/>
      <c r="AB9" s="23"/>
      <c r="AC9" s="101">
        <f>SUM(X9:AB9)</f>
        <v>529800000</v>
      </c>
      <c r="AD9" s="67">
        <v>422800000</v>
      </c>
      <c r="AE9" s="23"/>
      <c r="AF9" s="23"/>
      <c r="AG9" s="23"/>
      <c r="AH9" s="23"/>
      <c r="AI9" s="101">
        <f>SUM(AD9:AH9)</f>
        <v>422800000</v>
      </c>
      <c r="AJ9" s="90">
        <v>149800000</v>
      </c>
      <c r="AK9" s="23"/>
      <c r="AL9" s="23"/>
      <c r="AM9" s="23"/>
      <c r="AN9" s="23"/>
      <c r="AO9" s="101">
        <f>SUM(AJ9:AN9)</f>
        <v>149800000</v>
      </c>
      <c r="AP9" s="41">
        <f>IFERROR(AO9/AC9,"-")</f>
        <v>0.28274820687051716</v>
      </c>
      <c r="AQ9" s="11"/>
      <c r="AR9" s="16" t="s">
        <v>32</v>
      </c>
      <c r="AS9" s="13" t="s">
        <v>92</v>
      </c>
      <c r="AT9" s="3"/>
    </row>
    <row r="10" spans="1:46" ht="59.25" customHeight="1">
      <c r="A10" s="20">
        <v>86</v>
      </c>
      <c r="B10" s="13" t="s">
        <v>31</v>
      </c>
      <c r="C10" s="13" t="s">
        <v>72</v>
      </c>
      <c r="D10" s="13" t="s">
        <v>73</v>
      </c>
      <c r="E10" s="14" t="s">
        <v>77</v>
      </c>
      <c r="F10" s="17" t="s">
        <v>78</v>
      </c>
      <c r="G10" s="25">
        <v>2022680010103</v>
      </c>
      <c r="H10" s="15" t="s">
        <v>76</v>
      </c>
      <c r="I10" s="26" t="s">
        <v>85</v>
      </c>
      <c r="J10" s="27">
        <v>44927</v>
      </c>
      <c r="K10" s="27">
        <v>45291</v>
      </c>
      <c r="L10" s="66">
        <v>3601</v>
      </c>
      <c r="M10" s="103">
        <v>1601</v>
      </c>
      <c r="N10" s="88">
        <f t="shared" si="0"/>
        <v>0.4445987225770619</v>
      </c>
      <c r="O10" s="89">
        <v>1</v>
      </c>
      <c r="P10" s="40">
        <f t="shared" ref="P10:P19" si="1">IFERROR(IF(M10/L10&gt;1,(1*O10),((M10/L10)*O10)),"-")</f>
        <v>0.4445987225770619</v>
      </c>
      <c r="Q10" s="33" t="s">
        <v>93</v>
      </c>
      <c r="R10" s="11">
        <v>42000000</v>
      </c>
      <c r="S10" s="23"/>
      <c r="T10" s="23"/>
      <c r="U10" s="23"/>
      <c r="V10" s="23"/>
      <c r="W10" s="101">
        <f t="shared" ref="W10:W19" si="2">SUM(R10:V10)</f>
        <v>42000000</v>
      </c>
      <c r="X10" s="11">
        <v>40300000</v>
      </c>
      <c r="Y10" s="11">
        <v>0</v>
      </c>
      <c r="Z10" s="23"/>
      <c r="AA10" s="23"/>
      <c r="AB10" s="23"/>
      <c r="AC10" s="101">
        <f t="shared" ref="AC10:AC19" si="3">SUM(X10:AB10)</f>
        <v>40300000</v>
      </c>
      <c r="AD10" s="11">
        <v>40300000</v>
      </c>
      <c r="AE10" s="23"/>
      <c r="AF10" s="23"/>
      <c r="AG10" s="23"/>
      <c r="AH10" s="23"/>
      <c r="AI10" s="101">
        <f t="shared" ref="AI10:AI19" si="4">SUM(AD10:AH10)</f>
        <v>40300000</v>
      </c>
      <c r="AJ10" s="91">
        <v>11000000</v>
      </c>
      <c r="AK10" s="23"/>
      <c r="AL10" s="23"/>
      <c r="AM10" s="23"/>
      <c r="AN10" s="23"/>
      <c r="AO10" s="101">
        <f t="shared" ref="AO10:AO19" si="5">SUM(AJ10:AN10)</f>
        <v>11000000</v>
      </c>
      <c r="AP10" s="41">
        <f>IFERROR(AO10/AC10,"-")</f>
        <v>0.27295285359801491</v>
      </c>
      <c r="AQ10" s="11"/>
      <c r="AR10" s="16" t="s">
        <v>32</v>
      </c>
      <c r="AS10" s="13" t="s">
        <v>92</v>
      </c>
      <c r="AT10" s="3"/>
    </row>
    <row r="11" spans="1:46" ht="67.5" customHeight="1" thickBot="1">
      <c r="A11" s="20">
        <v>87</v>
      </c>
      <c r="B11" s="13" t="s">
        <v>31</v>
      </c>
      <c r="C11" s="13" t="s">
        <v>72</v>
      </c>
      <c r="D11" s="13" t="s">
        <v>73</v>
      </c>
      <c r="E11" s="14" t="s">
        <v>79</v>
      </c>
      <c r="F11" s="17" t="s">
        <v>80</v>
      </c>
      <c r="G11" s="25">
        <v>2022680010103</v>
      </c>
      <c r="H11" s="15" t="s">
        <v>76</v>
      </c>
      <c r="I11" s="26" t="s">
        <v>86</v>
      </c>
      <c r="J11" s="27">
        <v>44927</v>
      </c>
      <c r="K11" s="27">
        <v>45291</v>
      </c>
      <c r="L11" s="66">
        <v>3</v>
      </c>
      <c r="M11" s="103">
        <v>3</v>
      </c>
      <c r="N11" s="88">
        <f t="shared" si="0"/>
        <v>1</v>
      </c>
      <c r="O11" s="89">
        <v>1</v>
      </c>
      <c r="P11" s="40">
        <f t="shared" si="1"/>
        <v>1</v>
      </c>
      <c r="Q11" s="33" t="s">
        <v>93</v>
      </c>
      <c r="R11" s="11">
        <v>124133333.3</v>
      </c>
      <c r="S11" s="23"/>
      <c r="T11" s="23"/>
      <c r="U11" s="23"/>
      <c r="V11" s="23"/>
      <c r="W11" s="101">
        <f t="shared" si="2"/>
        <v>124133333.3</v>
      </c>
      <c r="X11" s="11">
        <v>60000000</v>
      </c>
      <c r="Y11" s="11">
        <v>0</v>
      </c>
      <c r="Z11" s="23"/>
      <c r="AA11" s="23"/>
      <c r="AB11" s="23"/>
      <c r="AC11" s="101">
        <f t="shared" si="3"/>
        <v>60000000</v>
      </c>
      <c r="AD11" s="11">
        <v>60000000</v>
      </c>
      <c r="AE11" s="23"/>
      <c r="AF11" s="23"/>
      <c r="AG11" s="23"/>
      <c r="AH11" s="23"/>
      <c r="AI11" s="101">
        <f t="shared" si="4"/>
        <v>60000000</v>
      </c>
      <c r="AJ11" s="91">
        <v>15000000</v>
      </c>
      <c r="AK11" s="23"/>
      <c r="AL11" s="23"/>
      <c r="AM11" s="23"/>
      <c r="AN11" s="23"/>
      <c r="AO11" s="101">
        <f t="shared" si="5"/>
        <v>15000000</v>
      </c>
      <c r="AP11" s="41">
        <f>IFERROR(AO11/AC11,"-")</f>
        <v>0.25</v>
      </c>
      <c r="AQ11" s="11"/>
      <c r="AR11" s="16" t="s">
        <v>32</v>
      </c>
      <c r="AS11" s="13" t="s">
        <v>92</v>
      </c>
      <c r="AT11" s="3"/>
    </row>
    <row r="12" spans="1:46" ht="156.94999999999999" customHeight="1">
      <c r="A12" s="7">
        <v>124</v>
      </c>
      <c r="B12" s="28" t="s">
        <v>31</v>
      </c>
      <c r="C12" s="28" t="s">
        <v>33</v>
      </c>
      <c r="D12" s="28" t="s">
        <v>61</v>
      </c>
      <c r="E12" s="14" t="s">
        <v>62</v>
      </c>
      <c r="F12" s="22" t="s">
        <v>63</v>
      </c>
      <c r="G12" s="25">
        <v>2020680010082</v>
      </c>
      <c r="H12" s="8" t="s">
        <v>64</v>
      </c>
      <c r="I12" s="12" t="s">
        <v>81</v>
      </c>
      <c r="J12" s="29">
        <v>44927</v>
      </c>
      <c r="K12" s="27">
        <v>45291</v>
      </c>
      <c r="L12" s="66">
        <v>122</v>
      </c>
      <c r="M12" s="103">
        <v>62</v>
      </c>
      <c r="N12" s="88">
        <f t="shared" si="0"/>
        <v>0.50819672131147542</v>
      </c>
      <c r="O12" s="89">
        <v>1</v>
      </c>
      <c r="P12" s="40">
        <f t="shared" si="1"/>
        <v>0.50819672131147542</v>
      </c>
      <c r="Q12" s="32" t="s">
        <v>101</v>
      </c>
      <c r="R12" s="68">
        <v>1634802723</v>
      </c>
      <c r="S12" s="48">
        <v>120000000</v>
      </c>
      <c r="T12" s="42"/>
      <c r="U12" s="42"/>
      <c r="V12" s="42"/>
      <c r="W12" s="101">
        <f t="shared" si="2"/>
        <v>1754802723</v>
      </c>
      <c r="X12" s="92">
        <v>983163109</v>
      </c>
      <c r="Y12" s="23"/>
      <c r="Z12" s="23"/>
      <c r="AA12" s="23"/>
      <c r="AB12" s="23"/>
      <c r="AC12" s="101">
        <f>SUM(X12:AB12)</f>
        <v>983163109</v>
      </c>
      <c r="AD12" s="93">
        <v>704549576</v>
      </c>
      <c r="AE12" s="23"/>
      <c r="AF12" s="23"/>
      <c r="AG12" s="23"/>
      <c r="AH12" s="23"/>
      <c r="AI12" s="101">
        <f t="shared" si="4"/>
        <v>704549576</v>
      </c>
      <c r="AJ12" s="69">
        <v>391207168</v>
      </c>
      <c r="AK12" s="23"/>
      <c r="AL12" s="23"/>
      <c r="AM12" s="23"/>
      <c r="AN12" s="23"/>
      <c r="AO12" s="101">
        <f t="shared" si="5"/>
        <v>391207168</v>
      </c>
      <c r="AP12" s="41">
        <f>IFERROR(AO12/AC12,"-")</f>
        <v>0.39790667938904528</v>
      </c>
      <c r="AQ12" s="11"/>
      <c r="AR12" s="16" t="s">
        <v>32</v>
      </c>
      <c r="AS12" s="13" t="s">
        <v>92</v>
      </c>
      <c r="AT12" s="3"/>
    </row>
    <row r="13" spans="1:46" ht="78.75" customHeight="1">
      <c r="A13" s="7">
        <v>125</v>
      </c>
      <c r="B13" s="28" t="s">
        <v>31</v>
      </c>
      <c r="C13" s="28" t="s">
        <v>33</v>
      </c>
      <c r="D13" s="28" t="s">
        <v>61</v>
      </c>
      <c r="E13" s="14" t="s">
        <v>65</v>
      </c>
      <c r="F13" s="22" t="s">
        <v>66</v>
      </c>
      <c r="G13" s="25">
        <v>2020680010082</v>
      </c>
      <c r="H13" s="8" t="s">
        <v>64</v>
      </c>
      <c r="I13" s="12" t="s">
        <v>89</v>
      </c>
      <c r="J13" s="29">
        <v>44927</v>
      </c>
      <c r="K13" s="27">
        <v>45291</v>
      </c>
      <c r="L13" s="66">
        <v>104</v>
      </c>
      <c r="M13" s="103">
        <v>129</v>
      </c>
      <c r="N13" s="88">
        <f t="shared" si="0"/>
        <v>1</v>
      </c>
      <c r="O13" s="89">
        <v>1</v>
      </c>
      <c r="P13" s="40">
        <f t="shared" si="1"/>
        <v>1</v>
      </c>
      <c r="Q13" s="94" t="s">
        <v>94</v>
      </c>
      <c r="R13" s="68">
        <v>710866051</v>
      </c>
      <c r="S13" s="48">
        <v>169433949</v>
      </c>
      <c r="T13" s="42"/>
      <c r="U13" s="42"/>
      <c r="V13" s="42"/>
      <c r="W13" s="101">
        <f t="shared" si="2"/>
        <v>880300000</v>
      </c>
      <c r="X13" s="95">
        <v>530600000</v>
      </c>
      <c r="Y13" s="23"/>
      <c r="Z13" s="23"/>
      <c r="AA13" s="23"/>
      <c r="AB13" s="23"/>
      <c r="AC13" s="101">
        <f t="shared" si="3"/>
        <v>530600000</v>
      </c>
      <c r="AD13" s="96">
        <v>530600000</v>
      </c>
      <c r="AE13" s="23"/>
      <c r="AF13" s="23"/>
      <c r="AG13" s="23"/>
      <c r="AH13" s="23"/>
      <c r="AI13" s="101">
        <f t="shared" si="4"/>
        <v>530600000</v>
      </c>
      <c r="AJ13" s="69">
        <v>310700000</v>
      </c>
      <c r="AK13" s="23"/>
      <c r="AL13" s="23"/>
      <c r="AM13" s="23"/>
      <c r="AN13" s="23"/>
      <c r="AO13" s="101">
        <f t="shared" si="5"/>
        <v>310700000</v>
      </c>
      <c r="AP13" s="41">
        <f>IFERROR(AO13/AC13,"-")</f>
        <v>0.58556351300414622</v>
      </c>
      <c r="AQ13" s="11"/>
      <c r="AR13" s="16" t="s">
        <v>32</v>
      </c>
      <c r="AS13" s="13" t="s">
        <v>92</v>
      </c>
      <c r="AT13" s="3"/>
    </row>
    <row r="14" spans="1:46" ht="73.5" customHeight="1" thickBot="1">
      <c r="A14" s="20">
        <v>126</v>
      </c>
      <c r="B14" s="28" t="s">
        <v>31</v>
      </c>
      <c r="C14" s="28" t="s">
        <v>33</v>
      </c>
      <c r="D14" s="28" t="s">
        <v>61</v>
      </c>
      <c r="E14" s="14" t="s">
        <v>67</v>
      </c>
      <c r="F14" s="22" t="s">
        <v>68</v>
      </c>
      <c r="G14" s="25">
        <v>2020680010104</v>
      </c>
      <c r="H14" s="8" t="s">
        <v>69</v>
      </c>
      <c r="I14" s="12" t="s">
        <v>82</v>
      </c>
      <c r="J14" s="29">
        <v>44927</v>
      </c>
      <c r="K14" s="27">
        <v>45291</v>
      </c>
      <c r="L14" s="97">
        <v>50</v>
      </c>
      <c r="M14" s="104">
        <v>35</v>
      </c>
      <c r="N14" s="88">
        <f t="shared" si="0"/>
        <v>0.7</v>
      </c>
      <c r="O14" s="89">
        <v>1</v>
      </c>
      <c r="P14" s="40">
        <f t="shared" si="1"/>
        <v>0.7</v>
      </c>
      <c r="Q14" s="32" t="s">
        <v>95</v>
      </c>
      <c r="R14" s="68">
        <v>1034937880.53</v>
      </c>
      <c r="S14" s="48">
        <v>18559396.469999999</v>
      </c>
      <c r="T14" s="42"/>
      <c r="U14" s="42"/>
      <c r="V14" s="42"/>
      <c r="W14" s="101">
        <f t="shared" si="2"/>
        <v>1053497277</v>
      </c>
      <c r="X14" s="98">
        <v>773400627</v>
      </c>
      <c r="Y14" s="86">
        <v>8559396</v>
      </c>
      <c r="Z14" s="43"/>
      <c r="AA14" s="43"/>
      <c r="AB14" s="43"/>
      <c r="AC14" s="101">
        <f t="shared" si="3"/>
        <v>781960023</v>
      </c>
      <c r="AD14" s="38">
        <v>400329414</v>
      </c>
      <c r="AE14" s="38"/>
      <c r="AF14" s="43"/>
      <c r="AG14" s="43"/>
      <c r="AH14" s="43"/>
      <c r="AI14" s="101">
        <f t="shared" si="4"/>
        <v>400329414</v>
      </c>
      <c r="AJ14" s="37">
        <v>157379047</v>
      </c>
      <c r="AK14" s="38"/>
      <c r="AL14" s="43"/>
      <c r="AM14" s="43"/>
      <c r="AN14" s="43"/>
      <c r="AO14" s="101">
        <f t="shared" si="5"/>
        <v>157379047</v>
      </c>
      <c r="AP14" s="41">
        <f t="shared" ref="AP14:AP20" si="6">IFERROR(AO14/AC14,"-")</f>
        <v>0.20126226708651063</v>
      </c>
      <c r="AQ14" s="11"/>
      <c r="AR14" s="16" t="s">
        <v>32</v>
      </c>
      <c r="AS14" s="13" t="s">
        <v>92</v>
      </c>
      <c r="AT14" s="3"/>
    </row>
    <row r="15" spans="1:46" ht="75" customHeight="1">
      <c r="A15" s="20">
        <v>127</v>
      </c>
      <c r="B15" s="28" t="s">
        <v>31</v>
      </c>
      <c r="C15" s="28" t="s">
        <v>33</v>
      </c>
      <c r="D15" s="28" t="s">
        <v>61</v>
      </c>
      <c r="E15" s="14" t="s">
        <v>70</v>
      </c>
      <c r="F15" s="22" t="s">
        <v>71</v>
      </c>
      <c r="G15" s="25">
        <v>2020680010104</v>
      </c>
      <c r="H15" s="8" t="s">
        <v>69</v>
      </c>
      <c r="I15" s="12" t="s">
        <v>83</v>
      </c>
      <c r="J15" s="29">
        <v>44927</v>
      </c>
      <c r="K15" s="27">
        <v>45291</v>
      </c>
      <c r="L15" s="99">
        <v>5</v>
      </c>
      <c r="M15" s="105">
        <v>1</v>
      </c>
      <c r="N15" s="88">
        <f t="shared" si="0"/>
        <v>0.2</v>
      </c>
      <c r="O15" s="89">
        <v>1</v>
      </c>
      <c r="P15" s="40">
        <f t="shared" si="1"/>
        <v>0.2</v>
      </c>
      <c r="Q15" s="32" t="s">
        <v>96</v>
      </c>
      <c r="R15" s="68">
        <v>173000000</v>
      </c>
      <c r="S15" s="48"/>
      <c r="T15" s="42"/>
      <c r="U15" s="42"/>
      <c r="V15" s="42"/>
      <c r="W15" s="101">
        <f t="shared" si="2"/>
        <v>173000000</v>
      </c>
      <c r="X15" s="86">
        <v>170000000</v>
      </c>
      <c r="Y15" s="86"/>
      <c r="Z15" s="43"/>
      <c r="AA15" s="43"/>
      <c r="AB15" s="43"/>
      <c r="AC15" s="101">
        <f t="shared" si="3"/>
        <v>170000000</v>
      </c>
      <c r="AD15" s="38">
        <v>0</v>
      </c>
      <c r="AE15" s="38"/>
      <c r="AF15" s="43"/>
      <c r="AG15" s="43"/>
      <c r="AH15" s="43"/>
      <c r="AI15" s="101">
        <f t="shared" si="4"/>
        <v>0</v>
      </c>
      <c r="AJ15" s="37"/>
      <c r="AK15" s="38"/>
      <c r="AL15" s="43"/>
      <c r="AM15" s="43"/>
      <c r="AN15" s="43"/>
      <c r="AO15" s="101">
        <f t="shared" si="5"/>
        <v>0</v>
      </c>
      <c r="AP15" s="41">
        <f t="shared" si="6"/>
        <v>0</v>
      </c>
      <c r="AQ15" s="11"/>
      <c r="AR15" s="16" t="s">
        <v>32</v>
      </c>
      <c r="AS15" s="13" t="s">
        <v>92</v>
      </c>
      <c r="AT15" s="3"/>
    </row>
    <row r="16" spans="1:46" s="3" customFormat="1" ht="109.5" customHeight="1">
      <c r="A16" s="20">
        <v>128</v>
      </c>
      <c r="B16" s="13" t="s">
        <v>31</v>
      </c>
      <c r="C16" s="13" t="s">
        <v>33</v>
      </c>
      <c r="D16" s="13" t="s">
        <v>57</v>
      </c>
      <c r="E16" s="14" t="s">
        <v>54</v>
      </c>
      <c r="F16" s="17" t="s">
        <v>60</v>
      </c>
      <c r="G16" s="25">
        <v>2020680010066</v>
      </c>
      <c r="H16" s="15" t="s">
        <v>55</v>
      </c>
      <c r="I16" s="26" t="s">
        <v>87</v>
      </c>
      <c r="J16" s="53">
        <v>44986</v>
      </c>
      <c r="K16" s="53">
        <v>45291</v>
      </c>
      <c r="L16" s="100">
        <v>17500</v>
      </c>
      <c r="M16" s="106">
        <v>16630</v>
      </c>
      <c r="N16" s="88">
        <f t="shared" si="0"/>
        <v>0.95028571428571429</v>
      </c>
      <c r="O16" s="89">
        <v>1</v>
      </c>
      <c r="P16" s="40">
        <f t="shared" si="1"/>
        <v>0.95028571428571429</v>
      </c>
      <c r="Q16" s="87" t="s">
        <v>102</v>
      </c>
      <c r="R16" s="44">
        <v>955583700</v>
      </c>
      <c r="S16" s="45">
        <v>1914819023</v>
      </c>
      <c r="T16" s="11">
        <v>0</v>
      </c>
      <c r="U16" s="11">
        <v>0</v>
      </c>
      <c r="V16" s="45">
        <v>371438162</v>
      </c>
      <c r="W16" s="101">
        <f t="shared" si="2"/>
        <v>3241840885</v>
      </c>
      <c r="X16" s="46">
        <v>278374800</v>
      </c>
      <c r="Y16" s="47">
        <v>1742216300</v>
      </c>
      <c r="Z16" s="11">
        <v>0</v>
      </c>
      <c r="AA16" s="11">
        <v>0</v>
      </c>
      <c r="AB16" s="11">
        <v>75000000</v>
      </c>
      <c r="AC16" s="101">
        <f t="shared" si="3"/>
        <v>2095591100</v>
      </c>
      <c r="AD16" s="47">
        <v>181800000</v>
      </c>
      <c r="AE16" s="47">
        <v>1726716300</v>
      </c>
      <c r="AF16" s="11">
        <v>0</v>
      </c>
      <c r="AG16" s="11">
        <v>0</v>
      </c>
      <c r="AH16" s="11">
        <v>45000000</v>
      </c>
      <c r="AI16" s="101">
        <f t="shared" si="4"/>
        <v>1953516300</v>
      </c>
      <c r="AJ16" s="11">
        <v>86400000</v>
      </c>
      <c r="AK16" s="11">
        <v>845200000</v>
      </c>
      <c r="AL16" s="11">
        <v>0</v>
      </c>
      <c r="AM16" s="11">
        <v>0</v>
      </c>
      <c r="AN16" s="11">
        <v>0</v>
      </c>
      <c r="AO16" s="101">
        <f t="shared" si="5"/>
        <v>931600000</v>
      </c>
      <c r="AP16" s="41">
        <f t="shared" si="6"/>
        <v>0.44455237474524489</v>
      </c>
      <c r="AQ16" s="11"/>
      <c r="AR16" s="16" t="s">
        <v>32</v>
      </c>
      <c r="AS16" s="13" t="s">
        <v>92</v>
      </c>
    </row>
    <row r="17" spans="1:46" ht="67.5" customHeight="1">
      <c r="A17" s="20">
        <v>129</v>
      </c>
      <c r="B17" s="10" t="s">
        <v>31</v>
      </c>
      <c r="C17" s="10" t="s">
        <v>33</v>
      </c>
      <c r="D17" s="10" t="s">
        <v>57</v>
      </c>
      <c r="E17" s="14" t="s">
        <v>59</v>
      </c>
      <c r="F17" s="22" t="s">
        <v>58</v>
      </c>
      <c r="G17" s="9">
        <v>2022680010013</v>
      </c>
      <c r="H17" s="8" t="s">
        <v>53</v>
      </c>
      <c r="I17" s="30"/>
      <c r="J17" s="29">
        <v>44927</v>
      </c>
      <c r="K17" s="27">
        <v>45291</v>
      </c>
      <c r="L17" s="66">
        <v>200</v>
      </c>
      <c r="M17" s="103">
        <v>0</v>
      </c>
      <c r="N17" s="88">
        <f t="shared" si="0"/>
        <v>0</v>
      </c>
      <c r="O17" s="89">
        <v>1</v>
      </c>
      <c r="P17" s="40">
        <f t="shared" si="1"/>
        <v>0</v>
      </c>
      <c r="Q17" s="34" t="s">
        <v>97</v>
      </c>
      <c r="R17" s="48">
        <v>25000000</v>
      </c>
      <c r="S17" s="36">
        <v>0</v>
      </c>
      <c r="T17" s="23"/>
      <c r="U17" s="23"/>
      <c r="V17" s="23"/>
      <c r="W17" s="101">
        <f t="shared" si="2"/>
        <v>25000000</v>
      </c>
      <c r="X17" s="23"/>
      <c r="Y17" s="23"/>
      <c r="Z17" s="23"/>
      <c r="AA17" s="23"/>
      <c r="AB17" s="23"/>
      <c r="AC17" s="101">
        <f t="shared" si="3"/>
        <v>0</v>
      </c>
      <c r="AD17" s="23"/>
      <c r="AE17" s="23"/>
      <c r="AF17" s="23"/>
      <c r="AG17" s="23"/>
      <c r="AH17" s="23"/>
      <c r="AI17" s="101">
        <f t="shared" si="4"/>
        <v>0</v>
      </c>
      <c r="AJ17" s="23"/>
      <c r="AK17" s="23"/>
      <c r="AL17" s="23"/>
      <c r="AM17" s="23"/>
      <c r="AN17" s="23"/>
      <c r="AO17" s="101">
        <f t="shared" si="5"/>
        <v>0</v>
      </c>
      <c r="AP17" s="41" t="str">
        <f t="shared" si="6"/>
        <v>-</v>
      </c>
      <c r="AQ17" s="11"/>
      <c r="AR17" s="16" t="s">
        <v>32</v>
      </c>
      <c r="AS17" s="13" t="s">
        <v>92</v>
      </c>
      <c r="AT17" s="3"/>
    </row>
    <row r="18" spans="1:46" ht="74.25" customHeight="1">
      <c r="A18" s="20">
        <v>130</v>
      </c>
      <c r="B18" s="10" t="s">
        <v>31</v>
      </c>
      <c r="C18" s="10" t="s">
        <v>33</v>
      </c>
      <c r="D18" s="10" t="s">
        <v>57</v>
      </c>
      <c r="E18" s="14" t="s">
        <v>52</v>
      </c>
      <c r="F18" s="22" t="s">
        <v>56</v>
      </c>
      <c r="G18" s="9">
        <v>2022680010013</v>
      </c>
      <c r="H18" s="8" t="s">
        <v>53</v>
      </c>
      <c r="I18" s="22" t="s">
        <v>90</v>
      </c>
      <c r="J18" s="29">
        <v>44927</v>
      </c>
      <c r="K18" s="27">
        <v>45291</v>
      </c>
      <c r="L18" s="66">
        <v>25</v>
      </c>
      <c r="M18" s="103">
        <v>17</v>
      </c>
      <c r="N18" s="88">
        <f t="shared" si="0"/>
        <v>0.68</v>
      </c>
      <c r="O18" s="89">
        <v>1</v>
      </c>
      <c r="P18" s="40">
        <f t="shared" si="1"/>
        <v>0.68</v>
      </c>
      <c r="Q18" s="35" t="s">
        <v>98</v>
      </c>
      <c r="R18" s="48">
        <v>2395933949</v>
      </c>
      <c r="S18" s="36">
        <v>137000000</v>
      </c>
      <c r="T18" s="23"/>
      <c r="U18" s="23"/>
      <c r="V18" s="23"/>
      <c r="W18" s="101">
        <f t="shared" si="2"/>
        <v>2532933949</v>
      </c>
      <c r="X18" s="37">
        <v>1033487584</v>
      </c>
      <c r="Y18" s="11">
        <v>113390000</v>
      </c>
      <c r="Z18" s="23"/>
      <c r="AA18" s="23"/>
      <c r="AB18" s="23"/>
      <c r="AC18" s="101">
        <f t="shared" si="3"/>
        <v>1146877584</v>
      </c>
      <c r="AD18" s="37">
        <v>1033487584</v>
      </c>
      <c r="AE18" s="11">
        <v>113390000</v>
      </c>
      <c r="AF18" s="23"/>
      <c r="AG18" s="23"/>
      <c r="AH18" s="23"/>
      <c r="AI18" s="101">
        <f t="shared" si="4"/>
        <v>1146877584</v>
      </c>
      <c r="AJ18" s="37">
        <v>25200000</v>
      </c>
      <c r="AK18" s="23"/>
      <c r="AL18" s="23"/>
      <c r="AM18" s="23"/>
      <c r="AN18" s="23"/>
      <c r="AO18" s="101">
        <f t="shared" si="5"/>
        <v>25200000</v>
      </c>
      <c r="AP18" s="41">
        <f t="shared" si="6"/>
        <v>2.1972702537361652E-2</v>
      </c>
      <c r="AQ18" s="11"/>
      <c r="AR18" s="16" t="s">
        <v>32</v>
      </c>
      <c r="AS18" s="13" t="s">
        <v>92</v>
      </c>
      <c r="AT18" s="3"/>
    </row>
    <row r="19" spans="1:46" ht="141" customHeight="1">
      <c r="A19" s="20">
        <v>131</v>
      </c>
      <c r="B19" s="10" t="s">
        <v>31</v>
      </c>
      <c r="C19" s="10" t="s">
        <v>33</v>
      </c>
      <c r="D19" s="10" t="s">
        <v>47</v>
      </c>
      <c r="E19" s="14" t="s">
        <v>48</v>
      </c>
      <c r="F19" s="22" t="s">
        <v>49</v>
      </c>
      <c r="G19" s="25">
        <v>2020680010057</v>
      </c>
      <c r="H19" s="8" t="s">
        <v>50</v>
      </c>
      <c r="I19" s="17" t="s">
        <v>51</v>
      </c>
      <c r="J19" s="29">
        <v>44927</v>
      </c>
      <c r="K19" s="27">
        <v>45291</v>
      </c>
      <c r="L19" s="66">
        <v>30</v>
      </c>
      <c r="M19" s="107">
        <v>24</v>
      </c>
      <c r="N19" s="88">
        <f t="shared" si="0"/>
        <v>0.8</v>
      </c>
      <c r="O19" s="89">
        <v>1</v>
      </c>
      <c r="P19" s="40">
        <f t="shared" si="1"/>
        <v>0.8</v>
      </c>
      <c r="Q19" s="34" t="s">
        <v>99</v>
      </c>
      <c r="R19" s="44">
        <v>2505375696.4699998</v>
      </c>
      <c r="S19" s="11">
        <v>18296704.920000002</v>
      </c>
      <c r="T19" s="11">
        <v>0</v>
      </c>
      <c r="U19" s="45">
        <v>650962959.87</v>
      </c>
      <c r="V19" s="23"/>
      <c r="W19" s="101">
        <f t="shared" si="2"/>
        <v>3174635361.2599998</v>
      </c>
      <c r="X19" s="46">
        <v>1327469700</v>
      </c>
      <c r="Y19" s="11">
        <v>0</v>
      </c>
      <c r="Z19" s="11">
        <v>0</v>
      </c>
      <c r="AA19" s="37">
        <v>290190268</v>
      </c>
      <c r="AB19" s="54">
        <v>0</v>
      </c>
      <c r="AC19" s="101">
        <f t="shared" si="3"/>
        <v>1617659968</v>
      </c>
      <c r="AD19" s="37">
        <v>1190283933</v>
      </c>
      <c r="AE19" s="11">
        <v>0</v>
      </c>
      <c r="AF19" s="11">
        <v>0</v>
      </c>
      <c r="AG19" s="37">
        <v>180557350</v>
      </c>
      <c r="AH19" s="11">
        <v>0</v>
      </c>
      <c r="AI19" s="101">
        <f t="shared" si="4"/>
        <v>1370841283</v>
      </c>
      <c r="AJ19" s="11">
        <v>692740994</v>
      </c>
      <c r="AK19" s="11">
        <v>0</v>
      </c>
      <c r="AL19" s="11">
        <v>0</v>
      </c>
      <c r="AM19" s="11">
        <v>128700000</v>
      </c>
      <c r="AN19" s="11">
        <v>0</v>
      </c>
      <c r="AO19" s="101">
        <f t="shared" si="5"/>
        <v>821440994</v>
      </c>
      <c r="AP19" s="41">
        <f t="shared" si="6"/>
        <v>0.50779583487844582</v>
      </c>
      <c r="AQ19" s="49"/>
      <c r="AR19" s="16" t="s">
        <v>32</v>
      </c>
      <c r="AS19" s="13" t="s">
        <v>92</v>
      </c>
      <c r="AT19" s="3"/>
    </row>
    <row r="20" spans="1:46" ht="32.25" customHeight="1">
      <c r="A20" s="55">
        <f>SUM(--(FREQUENCY(A9:A19,A9:A19)&gt;0))</f>
        <v>11</v>
      </c>
      <c r="B20" s="56"/>
      <c r="C20" s="57"/>
      <c r="D20" s="57"/>
      <c r="E20" s="57"/>
      <c r="F20" s="57"/>
      <c r="G20" s="57"/>
      <c r="H20" s="57"/>
      <c r="I20" s="57"/>
      <c r="J20" s="57"/>
      <c r="K20" s="58"/>
      <c r="L20" s="58"/>
      <c r="M20" s="59" t="s">
        <v>91</v>
      </c>
      <c r="N20" s="58">
        <f>+P20</f>
        <v>7.2830811581742507</v>
      </c>
      <c r="O20" s="58">
        <v>0.01</v>
      </c>
      <c r="P20" s="60">
        <f>IFERROR(SUBTOTAL(9,P9:P19),"-")</f>
        <v>7.2830811581742507</v>
      </c>
      <c r="Q20" s="61"/>
      <c r="R20" s="62">
        <f>SUBTOTAL(9,R9:R19)</f>
        <v>10300000000.299999</v>
      </c>
      <c r="S20" s="62">
        <f t="shared" ref="S20:V20" si="7">SUBTOTAL(9,S9:S19)</f>
        <v>2465109073.3900003</v>
      </c>
      <c r="T20" s="62">
        <f t="shared" si="7"/>
        <v>0</v>
      </c>
      <c r="U20" s="62">
        <f t="shared" si="7"/>
        <v>650962959.87</v>
      </c>
      <c r="V20" s="62">
        <f t="shared" si="7"/>
        <v>371438162</v>
      </c>
      <c r="W20" s="63">
        <f>SUBTOTAL(9,W9:W19)</f>
        <v>13787510195.559999</v>
      </c>
      <c r="X20" s="62">
        <f>SUBTOTAL(9,X9:X19)</f>
        <v>5639595820</v>
      </c>
      <c r="Y20" s="62">
        <f t="shared" ref="Y20:AB20" si="8">SUBTOTAL(9,Y9:Y19)</f>
        <v>1951165696</v>
      </c>
      <c r="Z20" s="62">
        <f t="shared" si="8"/>
        <v>0</v>
      </c>
      <c r="AA20" s="62">
        <f t="shared" si="8"/>
        <v>290190268</v>
      </c>
      <c r="AB20" s="62">
        <f t="shared" si="8"/>
        <v>75000000</v>
      </c>
      <c r="AC20" s="63">
        <f>SUBTOTAL(9,AC9:AC19)</f>
        <v>7955951784</v>
      </c>
      <c r="AD20" s="62">
        <f>SUBTOTAL(9,AD9:AD19)</f>
        <v>4564150507</v>
      </c>
      <c r="AE20" s="62">
        <f t="shared" ref="AE20:AH20" si="9">SUBTOTAL(9,AE9:AE19)</f>
        <v>1840106300</v>
      </c>
      <c r="AF20" s="62">
        <f t="shared" si="9"/>
        <v>0</v>
      </c>
      <c r="AG20" s="62">
        <f t="shared" si="9"/>
        <v>180557350</v>
      </c>
      <c r="AH20" s="62">
        <f t="shared" si="9"/>
        <v>45000000</v>
      </c>
      <c r="AI20" s="63">
        <f>SUBTOTAL(9,AI9:AI19)</f>
        <v>6629814157</v>
      </c>
      <c r="AJ20" s="62">
        <f>SUBTOTAL(9,AJ9:AJ19)</f>
        <v>1839427209</v>
      </c>
      <c r="AK20" s="62">
        <f t="shared" ref="AK20:AN20" si="10">SUBTOTAL(9,AK9:AK19)</f>
        <v>845200000</v>
      </c>
      <c r="AL20" s="62">
        <f t="shared" si="10"/>
        <v>0</v>
      </c>
      <c r="AM20" s="62">
        <f t="shared" si="10"/>
        <v>128700000</v>
      </c>
      <c r="AN20" s="62">
        <f t="shared" si="10"/>
        <v>0</v>
      </c>
      <c r="AO20" s="63">
        <f>SUBTOTAL(9,AO9:AO19)</f>
        <v>2813327209</v>
      </c>
      <c r="AP20" s="31">
        <f t="shared" si="6"/>
        <v>0.35361290331821849</v>
      </c>
      <c r="AQ20" s="64">
        <f t="shared" ref="AQ20" si="11">SUBTOTAL(9,AQ9:AQ19)</f>
        <v>0</v>
      </c>
      <c r="AR20" s="61"/>
      <c r="AS20" s="61"/>
    </row>
    <row r="21" spans="1:46" ht="33" customHeight="1">
      <c r="AB21" s="18"/>
      <c r="AM21" s="5"/>
      <c r="AN21" s="5"/>
    </row>
    <row r="22" spans="1:46" ht="45" customHeight="1">
      <c r="U22" s="5"/>
      <c r="V22" s="5"/>
      <c r="X22" s="5"/>
      <c r="AB22" s="18"/>
      <c r="AF22" s="39"/>
    </row>
    <row r="23" spans="1:46">
      <c r="AB23" s="18"/>
    </row>
    <row r="24" spans="1:46"/>
    <row r="25" spans="1:46">
      <c r="AB25" s="19"/>
    </row>
    <row r="26" spans="1:46"/>
    <row r="27" spans="1:46"/>
    <row r="28" spans="1:46"/>
    <row r="29" spans="1:46"/>
    <row r="30" spans="1:46"/>
    <row r="31" spans="1:46"/>
    <row r="32" spans="1:46"/>
    <row r="33"/>
    <row r="34"/>
    <row r="35"/>
    <row r="36"/>
    <row r="37"/>
    <row r="38"/>
    <row r="39"/>
    <row r="40"/>
    <row r="41"/>
    <row r="42"/>
    <row r="43"/>
    <row r="44"/>
  </sheetData>
  <mergeCells count="20">
    <mergeCell ref="A1:A4"/>
    <mergeCell ref="A5:C5"/>
    <mergeCell ref="A6:C6"/>
    <mergeCell ref="B1:AO4"/>
    <mergeCell ref="D6:G6"/>
    <mergeCell ref="D5:G5"/>
    <mergeCell ref="B7:F7"/>
    <mergeCell ref="G7:K7"/>
    <mergeCell ref="L7:P7"/>
    <mergeCell ref="Q7:W7"/>
    <mergeCell ref="X7:AC7"/>
    <mergeCell ref="AD7:AI7"/>
    <mergeCell ref="AJ7:AO7"/>
    <mergeCell ref="AP1:AR1"/>
    <mergeCell ref="AP2:AR2"/>
    <mergeCell ref="AP3:AR3"/>
    <mergeCell ref="AP4:AR4"/>
    <mergeCell ref="AP7:AP8"/>
    <mergeCell ref="AQ7:AQ8"/>
    <mergeCell ref="AR7:AS7"/>
  </mergeCells>
  <conditionalFormatting sqref="N9:N19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Joan</cp:lastModifiedBy>
  <cp:lastPrinted>2021-09-22T20:15:20Z</cp:lastPrinted>
  <dcterms:created xsi:type="dcterms:W3CDTF">2008-07-08T21:30:46Z</dcterms:created>
  <dcterms:modified xsi:type="dcterms:W3CDTF">2023-08-08T21:42:51Z</dcterms:modified>
</cp:coreProperties>
</file>