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CARPETA 2023/POLITICAS PÚBLICAS/PLAN DE ACCIÓN/Octubre/"/>
    </mc:Choice>
  </mc:AlternateContent>
  <xr:revisionPtr revIDLastSave="114" documentId="13_ncr:1_{C2C22AD9-7414-42CA-BAD4-85C47E1DE9AD}" xr6:coauthVersionLast="47" xr6:coauthVersionMax="47" xr10:uidLastSave="{317FB2E2-AD9F-40D9-A46E-3DE4CA1F03B8}"/>
  <bookViews>
    <workbookView xWindow="-120" yWindow="-120" windowWidth="20730" windowHeight="11040" xr2:uid="{00000000-000D-0000-FFFF-FFFF00000000}"/>
  </bookViews>
  <sheets>
    <sheet name="PA 2023" sheetId="14" r:id="rId1"/>
  </sheets>
  <definedNames>
    <definedName name="_xlnm._FilterDatabase" localSheetId="0" hidden="1">'PA 2023'!$A$8:$AR$8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4" i="14" l="1"/>
  <c r="AC12" i="14" l="1"/>
  <c r="AQ20" i="14" l="1"/>
  <c r="AN20" i="14"/>
  <c r="AM20" i="14"/>
  <c r="AL20" i="14"/>
  <c r="AK20" i="14"/>
  <c r="AJ20" i="14"/>
  <c r="AH20" i="14"/>
  <c r="AG20" i="14"/>
  <c r="AF20" i="14"/>
  <c r="AE20" i="14"/>
  <c r="AD20" i="14"/>
  <c r="AB20" i="14"/>
  <c r="AA20" i="14"/>
  <c r="Z20" i="14"/>
  <c r="Y20" i="14"/>
  <c r="X20" i="14"/>
  <c r="V20" i="14"/>
  <c r="U20" i="14"/>
  <c r="T20" i="14"/>
  <c r="S20" i="14"/>
  <c r="R20" i="14"/>
  <c r="A20" i="14"/>
  <c r="AO19" i="14"/>
  <c r="AI19" i="14"/>
  <c r="AC19" i="14"/>
  <c r="W19" i="14"/>
  <c r="N19" i="14"/>
  <c r="AO18" i="14"/>
  <c r="AI18" i="14"/>
  <c r="AC18" i="14"/>
  <c r="W18" i="14"/>
  <c r="N18" i="14"/>
  <c r="AO17" i="14"/>
  <c r="AI17" i="14"/>
  <c r="AC17" i="14"/>
  <c r="W17" i="14"/>
  <c r="N17" i="14"/>
  <c r="AO16" i="14"/>
  <c r="AI16" i="14"/>
  <c r="AC16" i="14"/>
  <c r="W16" i="14"/>
  <c r="N16" i="14"/>
  <c r="AO15" i="14"/>
  <c r="AI15" i="14"/>
  <c r="AC15" i="14"/>
  <c r="W15" i="14"/>
  <c r="P15" i="14"/>
  <c r="N15" i="14"/>
  <c r="AI14" i="14"/>
  <c r="AC14" i="14"/>
  <c r="W14" i="14"/>
  <c r="N14" i="14"/>
  <c r="AO13" i="14"/>
  <c r="AI13" i="14"/>
  <c r="AC13" i="14"/>
  <c r="W13" i="14"/>
  <c r="N13" i="14"/>
  <c r="AO12" i="14"/>
  <c r="AI12" i="14"/>
  <c r="W12" i="14"/>
  <c r="N12" i="14"/>
  <c r="AO11" i="14"/>
  <c r="AI11" i="14"/>
  <c r="AC11" i="14"/>
  <c r="W11" i="14"/>
  <c r="N11" i="14"/>
  <c r="AO10" i="14"/>
  <c r="AI10" i="14"/>
  <c r="AC10" i="14"/>
  <c r="W10" i="14"/>
  <c r="N10" i="14"/>
  <c r="AO9" i="14"/>
  <c r="AI9" i="14"/>
  <c r="AC9" i="14"/>
  <c r="W9" i="14"/>
  <c r="N9" i="14"/>
  <c r="AP17" i="14" l="1"/>
  <c r="AI20" i="14"/>
  <c r="AP16" i="14"/>
  <c r="AC20" i="14"/>
  <c r="W20" i="14"/>
  <c r="AP19" i="14"/>
  <c r="AP18" i="14"/>
  <c r="AP9" i="14"/>
  <c r="AP10" i="14"/>
  <c r="AP11" i="14"/>
  <c r="AP12" i="14"/>
  <c r="AP13" i="14"/>
  <c r="AP14" i="14"/>
  <c r="AP15" i="14"/>
  <c r="AO20" i="14"/>
  <c r="P19" i="14" l="1"/>
  <c r="P11" i="14"/>
  <c r="P10" i="14"/>
  <c r="P9" i="14"/>
  <c r="AP20" i="14"/>
  <c r="P18" i="14"/>
  <c r="P17" i="14"/>
  <c r="P16" i="14"/>
  <c r="P14" i="14"/>
  <c r="P13" i="14"/>
  <c r="P12" i="14"/>
  <c r="P20" i="14" l="1"/>
  <c r="N20" i="14" s="1"/>
</calcChain>
</file>

<file path=xl/sharedStrings.xml><?xml version="1.0" encoding="utf-8"?>
<sst xmlns="http://schemas.openxmlformats.org/spreadsheetml/2006/main" count="171" uniqueCount="105">
  <si>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</si>
  <si>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</si>
  <si>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</si>
  <si>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</si>
  <si>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</si>
  <si>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</si>
  <si>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</si>
  <si>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</si>
  <si>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</si>
  <si>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</si>
  <si>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</si>
  <si>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</si>
  <si>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</si>
  <si>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</si>
  <si>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</si>
  <si>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</si>
  <si>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</si>
  <si>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</si>
  <si>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</si>
  <si>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</si>
  <si>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</si>
  <si>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</si>
  <si>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</si>
  <si>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</si>
  <si>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</si>
  <si>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</si>
  <si>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</si>
  <si>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</si>
  <si>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</si>
  <si>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</si>
  <si>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</si>
  <si>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</si>
  <si>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</si>
  <si>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</si>
  <si>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</si>
  <si>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</si>
  <si>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</si>
  <si>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PESO</t>
  </si>
  <si>
    <t>AVANCE PONDERADO</t>
  </si>
  <si>
    <t>RECURSOS APROPIADOS</t>
  </si>
  <si>
    <t>RECURSOS COMPROMETIDOS</t>
  </si>
  <si>
    <t>RECURSOS OBLIGADOS</t>
  </si>
  <si>
    <t>TOTAL APROPIADO</t>
  </si>
  <si>
    <t>TOTAL COMPROMETIDO</t>
  </si>
  <si>
    <t>TOTAL OBLIGADO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</si>
  <si>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</si>
  <si>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</si>
  <si>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</si>
  <si>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</si>
  <si>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</si>
  <si>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</si>
  <si>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</si>
  <si>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</si>
  <si>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</si>
  <si>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</si>
  <si>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</si>
  <si>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Número de iniciativas apoyadas de organismos del deporte asociado, grupos diferenciales y de comunidades generales.</t>
  </si>
  <si>
    <t>Formación Y Preparación De Deportistas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</si>
  <si>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</si>
  <si>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</si>
  <si>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</si>
  <si>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</si>
  <si>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</si>
  <si>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</si>
  <si>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</si>
  <si>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</si>
  <si>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</si>
  <si>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</si>
  <si>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</si>
  <si>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</si>
  <si>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</si>
  <si>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</si>
  <si>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</si>
  <si>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</si>
  <si>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</si>
  <si>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</si>
  <si>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</si>
  <si>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</si>
  <si>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</si>
  <si>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</si>
  <si>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</si>
  <si>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</si>
  <si>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</si>
  <si>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</si>
  <si>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</si>
  <si>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</si>
  <si>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</si>
  <si>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</si>
  <si>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AVANCE FÍSICO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</si>
  <si>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</si>
  <si>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 xml:space="preserve">1. Apoyo al evento deportivo denominado "Nacionales de Ruta Sub 23 y Elite Masculino y Femenino 2023", realizado por la Federación Colombiana de Ciclismo </t>
  </si>
  <si>
    <t>EFICACIA</t>
  </si>
  <si>
    <t>Silvia Nathalia Niño Villamizar</t>
  </si>
  <si>
    <t>2.3.2.01.01.003.01.02.4301003 
2.3.2.01.01.003.01.06.4301003  
2.3.2.01.01.003.03.02.4301003 
2.3.2.02.01.003.4301003
2.3.2.02.01.003.4301004
2.3.2.02.02.006.4301003
2.3.2.02.02.008.4301003
2.3.2.02.02.008.4301004
2.3.2.02.02.009.4301003</t>
  </si>
  <si>
    <t>2.3.2.02.02.006.4301037.   
2.3.2.02.02.009.4301001.
2.3.2.02.02.008.4301037.
2.3.2.02.01.003.4301001.</t>
  </si>
  <si>
    <t>2.3.2.02.02.009.4301001.   
2.3.2.02.02.009.4301034.                  
2.3.2.02.01.003.4301001.</t>
  </si>
  <si>
    <t>2.3.2.02.02.009-4301038.201</t>
  </si>
  <si>
    <t>2.3.2.02.02.009.4301038.201   
2.3.2.02.02.009.4301038,201</t>
  </si>
  <si>
    <t>2.3.2.02.02.009.4302062.92913 </t>
  </si>
  <si>
    <t>2.3.2.02.01.003.4302004.61155, 2.3.2.02.02.009.4302004.96620, 2.3.2.02.02.009.4302004.96620, 2.3.2.02.02.009.4302062.92913</t>
  </si>
  <si>
    <t xml:space="preserve">Mediante la interación con el club Deportivo Bucaneros se realizó la capacitación en Baloncesto siguiendo los lineamientos FIBA, para entrenadores y formadores en esta disciplina deportiva. Capacitación en desarrollo sin que el Instituto le hubiera tocado colocar recursos, </t>
  </si>
  <si>
    <t>2.3.2.02.02.009.4302001.92912
2.3.2.02.02.009.4302001.97990
2.3.2.02.02.009.4302075.96620
2.3.2.02.02.009.4302073.92912
2.3.2.02.02.009.4302073.97990
2.3.2.02.02.006.4302075.65119
2.3.2.02.02.009.4302075.97990
2.3.2.02.02.006.4302075.64220
2.3.2.02.01.003.4302075.61155
2.3.2.02.01.003.4302001.61159
2.3.2.02.01.003.4302073.3525020
2.3.2.02.01.003.4303073.61151
2.3.2.02.02.009.4302001.91250
2.3.2.02.02.009.4302001.91250</t>
  </si>
  <si>
    <t>2.3.2.02.02.009.0204005.201
2.3.2.02.01.003.0204005.2</t>
  </si>
  <si>
    <t>2.3.2.02.02.008.0204015.201
2.3.2.02.02.009.0204016.201
2.3.2.02.02.009.0204016.201</t>
  </si>
  <si>
    <t>2.3.2.02.02.009.0204015.201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</si>
</sst>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%"/>
    <numFmt numFmtId="168" formatCode="_(&quot;$&quot;\ * #,##0.00_);_(&quot;$&quot;\ * \(#,##0.00\);_(&quot;$&quot;\ * &quot;-&quot;??_);_(@_)"/>
    <numFmt numFmtId="169" formatCode="_-&quot;$&quot;\ * #,##0.00_-;\-&quot;$&quot;\ * #,##0.00_-;_-&quot;$&quot;\ * &quot;-&quot;??_-;_-@"/>
    <numFmt numFmtId="170" formatCode="_-&quot;$&quot;\ * #,##0_-;\-&quot;$&quot;\ * #,##0_-;_-&quot;$&quot;\ * &quot;-&quot;??_-;_-@"/>
    <numFmt numFmtId="171" formatCode="&quot;$&quot;\ #,##0.0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165" fontId="0" fillId="0" borderId="0" xfId="0" applyNumberFormat="1"/>
    <xf numFmtId="14" fontId="0" fillId="3" borderId="0" xfId="0" applyNumberForma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44" fontId="0" fillId="0" borderId="0" xfId="108" applyFont="1"/>
    <xf numFmtId="4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6" fontId="8" fillId="3" borderId="2" xfId="108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9" fillId="2" borderId="2" xfId="107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44" fontId="8" fillId="3" borderId="2" xfId="108" applyFont="1" applyFill="1" applyBorder="1" applyAlignment="1">
      <alignment horizontal="center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5" fontId="13" fillId="3" borderId="2" xfId="108" applyNumberFormat="1" applyFont="1" applyFill="1" applyBorder="1" applyAlignment="1">
      <alignment horizontal="right" vertical="center" wrapText="1"/>
    </xf>
    <xf numFmtId="5" fontId="0" fillId="0" borderId="0" xfId="0" applyNumberFormat="1"/>
    <xf numFmtId="167" fontId="6" fillId="3" borderId="2" xfId="114" applyNumberFormat="1" applyFont="1" applyFill="1" applyBorder="1" applyAlignment="1">
      <alignment horizontal="center" vertical="center"/>
    </xf>
    <xf numFmtId="9" fontId="8" fillId="3" borderId="2" xfId="107" applyFont="1" applyFill="1" applyBorder="1" applyAlignment="1">
      <alignment horizontal="center" vertical="center" wrapText="1"/>
    </xf>
    <xf numFmtId="166" fontId="13" fillId="3" borderId="2" xfId="108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vertical="center" wrapText="1"/>
    </xf>
    <xf numFmtId="166" fontId="5" fillId="3" borderId="2" xfId="112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5" fontId="8" fillId="3" borderId="2" xfId="110" applyNumberFormat="1" applyFont="1" applyFill="1" applyBorder="1" applyAlignment="1">
      <alignment horizontal="right" vertical="center" wrapText="1"/>
    </xf>
    <xf numFmtId="166" fontId="8" fillId="3" borderId="2" xfId="108" applyNumberFormat="1" applyFont="1" applyFill="1" applyBorder="1" applyAlignment="1">
      <alignment vertical="center" wrapText="1"/>
    </xf>
    <xf numFmtId="0" fontId="5" fillId="3" borderId="2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9" applyFon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44" fontId="8" fillId="3" borderId="2" xfId="108" applyFont="1" applyFill="1" applyBorder="1" applyAlignment="1">
      <alignment horizontal="right" vertical="center" wrapText="1"/>
    </xf>
    <xf numFmtId="0" fontId="9" fillId="2" borderId="2" xfId="114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horizontal="justify"/>
    </xf>
    <xf numFmtId="0" fontId="8" fillId="2" borderId="2" xfId="114" applyFont="1" applyFill="1" applyBorder="1"/>
    <xf numFmtId="9" fontId="9" fillId="2" borderId="2" xfId="114" applyNumberFormat="1" applyFont="1" applyFill="1" applyBorder="1" applyAlignment="1">
      <alignment horizontal="center" vertical="center"/>
    </xf>
    <xf numFmtId="0" fontId="9" fillId="2" borderId="2" xfId="114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9" fillId="2" borderId="2" xfId="112" applyNumberFormat="1" applyFont="1" applyFill="1" applyBorder="1" applyAlignment="1">
      <alignment horizontal="right" vertical="center"/>
    </xf>
    <xf numFmtId="165" fontId="8" fillId="2" borderId="2" xfId="112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2" fontId="5" fillId="3" borderId="2" xfId="111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66" fontId="9" fillId="2" borderId="2" xfId="108" applyNumberFormat="1" applyFont="1" applyFill="1" applyBorder="1" applyAlignment="1">
      <alignment horizontal="right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3" borderId="7" xfId="108" applyNumberFormat="1" applyFont="1" applyFill="1" applyBorder="1" applyAlignment="1">
      <alignment horizontal="center" vertical="center" wrapText="1"/>
    </xf>
    <xf numFmtId="165" fontId="8" fillId="3" borderId="9" xfId="108" applyNumberFormat="1" applyFont="1" applyFill="1" applyBorder="1" applyAlignment="1">
      <alignment horizontal="center" vertical="center" wrapText="1"/>
    </xf>
    <xf numFmtId="165" fontId="8" fillId="3" borderId="9" xfId="108" applyNumberFormat="1" applyFont="1" applyFill="1" applyBorder="1" applyAlignment="1">
      <alignment horizontal="right" vertical="center" wrapText="1"/>
    </xf>
    <xf numFmtId="5" fontId="8" fillId="3" borderId="9" xfId="108" applyNumberFormat="1" applyFont="1" applyFill="1" applyBorder="1" applyAlignment="1">
      <alignment horizontal="right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170" fontId="5" fillId="5" borderId="11" xfId="0" applyNumberFormat="1" applyFont="1" applyFill="1" applyBorder="1" applyAlignment="1">
      <alignment horizontal="center" vertical="center" wrapText="1"/>
    </xf>
    <xf numFmtId="170" fontId="5" fillId="5" borderId="10" xfId="0" applyNumberFormat="1" applyFont="1" applyFill="1" applyBorder="1" applyAlignment="1">
      <alignment horizontal="center" vertical="center" wrapText="1"/>
    </xf>
    <xf numFmtId="170" fontId="5" fillId="6" borderId="10" xfId="0" applyNumberFormat="1" applyFont="1" applyFill="1" applyBorder="1" applyAlignment="1">
      <alignment horizontal="center" vertical="center" wrapText="1"/>
    </xf>
    <xf numFmtId="171" fontId="9" fillId="2" borderId="2" xfId="108" applyNumberFormat="1" applyFont="1" applyFill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0" fillId="8" borderId="2" xfId="0" applyNumberFormat="1" applyFont="1" applyFill="1" applyBorder="1" applyAlignment="1">
      <alignment horizontal="center" vertical="center" wrapText="1"/>
    </xf>
    <xf numFmtId="3" fontId="10" fillId="8" borderId="8" xfId="0" applyNumberFormat="1" applyFont="1" applyFill="1" applyBorder="1" applyAlignment="1">
      <alignment horizontal="center" vertical="center" wrapText="1"/>
    </xf>
    <xf numFmtId="3" fontId="11" fillId="9" borderId="11" xfId="0" applyNumberFormat="1" applyFont="1" applyFill="1" applyBorder="1" applyAlignment="1">
      <alignment horizontal="center" vertical="center" wrapText="1"/>
    </xf>
    <xf numFmtId="3" fontId="11" fillId="9" borderId="10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169" fontId="5" fillId="5" borderId="11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left" vertical="center" wrapText="1"/>
    </xf>
    <xf numFmtId="169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vertical="center" wrapText="1"/>
    </xf>
    <xf numFmtId="165" fontId="8" fillId="3" borderId="9" xfId="108" applyNumberFormat="1" applyFont="1" applyFill="1" applyBorder="1" applyAlignment="1">
      <alignment vertical="center" wrapText="1"/>
    </xf>
    <xf numFmtId="166" fontId="0" fillId="3" borderId="9" xfId="112" applyNumberFormat="1" applyFont="1" applyFill="1" applyBorder="1" applyAlignment="1">
      <alignment horizontal="right" vertical="center" wrapText="1"/>
    </xf>
    <xf numFmtId="169" fontId="0" fillId="7" borderId="11" xfId="0" applyNumberFormat="1" applyFill="1" applyBorder="1" applyAlignment="1">
      <alignment horizontal="center" vertical="center" wrapText="1"/>
    </xf>
    <xf numFmtId="170" fontId="0" fillId="5" borderId="11" xfId="0" applyNumberFormat="1" applyFill="1" applyBorder="1" applyAlignment="1">
      <alignment horizontal="center" vertical="center" wrapText="1"/>
    </xf>
    <xf numFmtId="169" fontId="0" fillId="7" borderId="10" xfId="0" applyNumberFormat="1" applyFill="1" applyBorder="1" applyAlignment="1">
      <alignment horizontal="center" vertical="center" wrapText="1"/>
    </xf>
    <xf numFmtId="170" fontId="0" fillId="5" borderId="10" xfId="0" applyNumberForma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109" applyFont="1" applyFill="1" applyBorder="1" applyAlignment="1" applyProtection="1">
      <alignment horizontal="center" vertical="center"/>
      <protection locked="0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4" xfId="113" applyNumberFormat="1" applyFont="1" applyBorder="1" applyAlignment="1">
      <alignment horizontal="left" vertical="center" wrapText="1"/>
    </xf>
    <xf numFmtId="2" fontId="9" fillId="0" borderId="5" xfId="113" applyNumberFormat="1" applyFont="1" applyBorder="1" applyAlignment="1">
      <alignment horizontal="left" vertical="center" wrapText="1"/>
    </xf>
    <xf numFmtId="2" fontId="9" fillId="0" borderId="3" xfId="113" applyNumberFormat="1" applyFont="1" applyBorder="1" applyAlignment="1">
      <alignment horizontal="left" vertical="center" wrapText="1"/>
    </xf>
    <xf numFmtId="2" fontId="9" fillId="0" borderId="2" xfId="113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Moneda 4" xfId="117" xr:uid="{FEC15442-5720-4F7B-BE07-FE9FAEE88016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Normal 4" xfId="118" xr:uid="{BD55B349-8A55-4A48-9B3F-8BBF597B78B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46C"/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topLeftCell="A11" zoomScale="60" zoomScaleNormal="60" workbookViewId="0">
      <selection activeCell="H16" sqref="H16"/>
    </sheetView>
  </sheetViews>
  <sheetFormatPr baseColWidth="10" defaultColWidth="0" defaultRowHeight="14.25" zeroHeight="1" x14ac:dyDescent="0.2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56.62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3.375" hidden="1" customWidth="1"/>
    <col min="15" max="15" width="16.75" customWidth="1"/>
    <col min="16" max="16" width="28.75" customWidth="1"/>
    <col min="17" max="17" width="28.875" customWidth="1"/>
    <col min="18" max="18" width="19.875" customWidth="1"/>
    <col min="19" max="19" width="16.875" customWidth="1"/>
    <col min="20" max="20" width="20.25" customWidth="1"/>
    <col min="21" max="21" width="18.875" customWidth="1"/>
    <col min="22" max="22" width="20.875" customWidth="1"/>
    <col min="23" max="23" width="20.75" customWidth="1"/>
    <col min="24" max="27" width="17.25" customWidth="1"/>
    <col min="28" max="28" width="21.25" customWidth="1"/>
    <col min="29" max="29" width="20.75" customWidth="1"/>
    <col min="30" max="33" width="17.25" customWidth="1"/>
    <col min="34" max="34" width="21.25" customWidth="1"/>
    <col min="35" max="35" width="20" customWidth="1"/>
    <col min="36" max="36" width="20.375" customWidth="1"/>
    <col min="37" max="39" width="17.25" customWidth="1"/>
    <col min="40" max="40" width="21.25" customWidth="1"/>
    <col min="41" max="41" width="18.75" customWidth="1"/>
    <col min="42" max="42" width="19.625" customWidth="1"/>
    <col min="43" max="43" width="20" customWidth="1"/>
    <col min="44" max="44" width="17.75" customWidth="1"/>
    <col min="45" max="45" width="15.375" customWidth="1"/>
    <col min="46" max="46" width="11.25" customWidth="1"/>
    <col min="47" max="16384" width="11.25" hidden="1"/>
  </cols>
  <sheetData>
    <row r="1" spans="1:46" ht="15" customHeight="1" x14ac:dyDescent="0.2">
      <c r="A1" s="103"/>
      <c r="B1" s="106" t="s">
        <v>34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11" t="s">
        <v>36</v>
      </c>
      <c r="AQ1" s="111"/>
      <c r="AR1" s="111"/>
    </row>
    <row r="2" spans="1:46" ht="15" x14ac:dyDescent="0.2">
      <c r="A2" s="103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11" t="s">
        <v>45</v>
      </c>
      <c r="AQ2" s="111"/>
      <c r="AR2" s="111"/>
    </row>
    <row r="3" spans="1:46" ht="15" customHeight="1" x14ac:dyDescent="0.2">
      <c r="A3" s="103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12" t="s">
        <v>46</v>
      </c>
      <c r="AQ3" s="113"/>
      <c r="AR3" s="114"/>
    </row>
    <row r="4" spans="1:46" ht="15" x14ac:dyDescent="0.2">
      <c r="A4" s="103"/>
      <c r="B4" s="106"/>
      <c r="C4" s="106"/>
      <c r="D4" s="106"/>
      <c r="E4" s="106"/>
      <c r="F4" s="106"/>
      <c r="G4" s="106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15" t="s">
        <v>28</v>
      </c>
      <c r="AQ4" s="115"/>
      <c r="AR4" s="115"/>
    </row>
    <row r="5" spans="1:46" ht="15" x14ac:dyDescent="0.2">
      <c r="A5" s="104" t="s">
        <v>26</v>
      </c>
      <c r="B5" s="104"/>
      <c r="C5" s="104"/>
      <c r="D5" s="108">
        <v>45233</v>
      </c>
      <c r="E5" s="108"/>
      <c r="F5" s="108"/>
      <c r="G5" s="108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6" ht="15" x14ac:dyDescent="0.2">
      <c r="A6" s="105" t="s">
        <v>27</v>
      </c>
      <c r="B6" s="105"/>
      <c r="C6" s="105"/>
      <c r="D6" s="108">
        <v>45230</v>
      </c>
      <c r="E6" s="108"/>
      <c r="F6" s="108"/>
      <c r="G6" s="108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4"/>
    </row>
    <row r="7" spans="1:46" ht="15.6" customHeight="1" x14ac:dyDescent="0.2">
      <c r="A7" s="21"/>
      <c r="B7" s="109" t="s">
        <v>9</v>
      </c>
      <c r="C7" s="109"/>
      <c r="D7" s="109"/>
      <c r="E7" s="109"/>
      <c r="F7" s="109"/>
      <c r="G7" s="109" t="s">
        <v>10</v>
      </c>
      <c r="H7" s="109"/>
      <c r="I7" s="109"/>
      <c r="J7" s="109"/>
      <c r="K7" s="109"/>
      <c r="L7" s="109" t="s">
        <v>22</v>
      </c>
      <c r="M7" s="109"/>
      <c r="N7" s="109"/>
      <c r="O7" s="109"/>
      <c r="P7" s="109"/>
      <c r="Q7" s="109" t="s">
        <v>20</v>
      </c>
      <c r="R7" s="109"/>
      <c r="S7" s="109"/>
      <c r="T7" s="109"/>
      <c r="U7" s="109"/>
      <c r="V7" s="109"/>
      <c r="W7" s="109"/>
      <c r="X7" s="110" t="s">
        <v>39</v>
      </c>
      <c r="Y7" s="110"/>
      <c r="Z7" s="110"/>
      <c r="AA7" s="110"/>
      <c r="AB7" s="110"/>
      <c r="AC7" s="110"/>
      <c r="AD7" s="110" t="s">
        <v>40</v>
      </c>
      <c r="AE7" s="110"/>
      <c r="AF7" s="110"/>
      <c r="AG7" s="110"/>
      <c r="AH7" s="110"/>
      <c r="AI7" s="110"/>
      <c r="AJ7" s="110" t="s">
        <v>41</v>
      </c>
      <c r="AK7" s="110"/>
      <c r="AL7" s="110"/>
      <c r="AM7" s="110"/>
      <c r="AN7" s="110"/>
      <c r="AO7" s="110"/>
      <c r="AP7" s="116" t="s">
        <v>15</v>
      </c>
      <c r="AQ7" s="116" t="s">
        <v>23</v>
      </c>
      <c r="AR7" s="116" t="s">
        <v>21</v>
      </c>
      <c r="AS7" s="116"/>
    </row>
    <row r="8" spans="1:46" ht="46.9" customHeight="1" thickBot="1" x14ac:dyDescent="0.25">
      <c r="A8" s="48" t="s">
        <v>25</v>
      </c>
      <c r="B8" s="49" t="s">
        <v>0</v>
      </c>
      <c r="C8" s="48" t="s">
        <v>5</v>
      </c>
      <c r="D8" s="48" t="s">
        <v>1</v>
      </c>
      <c r="E8" s="48" t="s">
        <v>6</v>
      </c>
      <c r="F8" s="49" t="s">
        <v>16</v>
      </c>
      <c r="G8" s="49" t="s">
        <v>35</v>
      </c>
      <c r="H8" s="49" t="s">
        <v>2</v>
      </c>
      <c r="I8" s="49" t="s">
        <v>14</v>
      </c>
      <c r="J8" s="49" t="s">
        <v>18</v>
      </c>
      <c r="K8" s="49" t="s">
        <v>19</v>
      </c>
      <c r="L8" s="49" t="s">
        <v>3</v>
      </c>
      <c r="M8" s="49" t="s">
        <v>4</v>
      </c>
      <c r="N8" s="49" t="s">
        <v>88</v>
      </c>
      <c r="O8" s="49" t="s">
        <v>37</v>
      </c>
      <c r="P8" s="49" t="s">
        <v>38</v>
      </c>
      <c r="Q8" s="48" t="s">
        <v>8</v>
      </c>
      <c r="R8" s="49" t="s">
        <v>30</v>
      </c>
      <c r="S8" s="49" t="s">
        <v>7</v>
      </c>
      <c r="T8" s="49" t="s">
        <v>24</v>
      </c>
      <c r="U8" s="49" t="s">
        <v>29</v>
      </c>
      <c r="V8" s="49" t="s">
        <v>11</v>
      </c>
      <c r="W8" s="49" t="s">
        <v>17</v>
      </c>
      <c r="X8" s="49" t="s">
        <v>30</v>
      </c>
      <c r="Y8" s="49" t="s">
        <v>7</v>
      </c>
      <c r="Z8" s="49" t="s">
        <v>24</v>
      </c>
      <c r="AA8" s="49" t="s">
        <v>29</v>
      </c>
      <c r="AB8" s="49" t="s">
        <v>11</v>
      </c>
      <c r="AC8" s="50" t="s">
        <v>42</v>
      </c>
      <c r="AD8" s="49" t="s">
        <v>30</v>
      </c>
      <c r="AE8" s="49" t="s">
        <v>7</v>
      </c>
      <c r="AF8" s="49" t="s">
        <v>24</v>
      </c>
      <c r="AG8" s="49" t="s">
        <v>29</v>
      </c>
      <c r="AH8" s="49" t="s">
        <v>11</v>
      </c>
      <c r="AI8" s="49" t="s">
        <v>43</v>
      </c>
      <c r="AJ8" s="49" t="s">
        <v>30</v>
      </c>
      <c r="AK8" s="49" t="s">
        <v>7</v>
      </c>
      <c r="AL8" s="49" t="s">
        <v>24</v>
      </c>
      <c r="AM8" s="49" t="s">
        <v>29</v>
      </c>
      <c r="AN8" s="49" t="s">
        <v>11</v>
      </c>
      <c r="AO8" s="50" t="s">
        <v>44</v>
      </c>
      <c r="AP8" s="117"/>
      <c r="AQ8" s="117"/>
      <c r="AR8" s="49" t="s">
        <v>12</v>
      </c>
      <c r="AS8" s="49" t="s">
        <v>13</v>
      </c>
    </row>
    <row r="9" spans="1:46" ht="100.5" customHeight="1" x14ac:dyDescent="0.2">
      <c r="A9" s="20">
        <v>85</v>
      </c>
      <c r="B9" s="24" t="s">
        <v>31</v>
      </c>
      <c r="C9" s="24" t="s">
        <v>72</v>
      </c>
      <c r="D9" s="24" t="s">
        <v>73</v>
      </c>
      <c r="E9" s="14" t="s">
        <v>74</v>
      </c>
      <c r="F9" s="17" t="s">
        <v>75</v>
      </c>
      <c r="G9" s="25">
        <v>2022680010103</v>
      </c>
      <c r="H9" s="15" t="s">
        <v>76</v>
      </c>
      <c r="I9" s="26" t="s">
        <v>84</v>
      </c>
      <c r="J9" s="27">
        <v>44927</v>
      </c>
      <c r="K9" s="27">
        <v>45291</v>
      </c>
      <c r="L9" s="77">
        <v>6</v>
      </c>
      <c r="M9" s="87">
        <v>6</v>
      </c>
      <c r="N9" s="67">
        <f t="shared" ref="N9:N19" si="0">IFERROR(IF(M9/L9&gt;100%,100%,M9/L9),"-")</f>
        <v>1</v>
      </c>
      <c r="O9" s="68">
        <v>1</v>
      </c>
      <c r="P9" s="38">
        <f>IFERROR(IF(M9/L9&gt;1,(1*O9),((M9/L9)*O9)),"-")</f>
        <v>1</v>
      </c>
      <c r="Q9" s="89" t="s">
        <v>102</v>
      </c>
      <c r="R9" s="79">
        <v>842605336.66597915</v>
      </c>
      <c r="S9" s="90">
        <v>81761330</v>
      </c>
      <c r="T9" s="23"/>
      <c r="U9" s="23"/>
      <c r="V9" s="23"/>
      <c r="W9" s="70">
        <f>SUM(R9:V9)</f>
        <v>924366666.66597915</v>
      </c>
      <c r="X9" s="79">
        <v>627208325.67000008</v>
      </c>
      <c r="Y9" s="90">
        <v>81761330</v>
      </c>
      <c r="Z9" s="79">
        <v>0</v>
      </c>
      <c r="AA9" s="79">
        <v>0</v>
      </c>
      <c r="AB9" s="79">
        <v>0</v>
      </c>
      <c r="AC9" s="82">
        <f>SUM(X9:AB9)</f>
        <v>708969655.67000008</v>
      </c>
      <c r="AD9" s="79">
        <v>627208325.67000008</v>
      </c>
      <c r="AE9" s="90">
        <v>81761330</v>
      </c>
      <c r="AF9" s="79">
        <v>0</v>
      </c>
      <c r="AG9" s="23"/>
      <c r="AH9" s="23"/>
      <c r="AI9" s="70">
        <f>SUM(AD9:AH9)</f>
        <v>708969655.67000008</v>
      </c>
      <c r="AJ9" s="99">
        <v>351500000</v>
      </c>
      <c r="AK9" s="100">
        <v>81761330</v>
      </c>
      <c r="AL9" s="23"/>
      <c r="AM9" s="23"/>
      <c r="AN9" s="23"/>
      <c r="AO9" s="70">
        <f>SUM(AJ9:AN9)</f>
        <v>433261330</v>
      </c>
      <c r="AP9" s="39">
        <f>IFERROR(AO9/AC9,"-")</f>
        <v>0.61111406748509356</v>
      </c>
      <c r="AQ9" s="11"/>
      <c r="AR9" s="16" t="s">
        <v>32</v>
      </c>
      <c r="AS9" s="13" t="s">
        <v>92</v>
      </c>
      <c r="AT9" s="3"/>
    </row>
    <row r="10" spans="1:46" ht="59.25" customHeight="1" x14ac:dyDescent="0.2">
      <c r="A10" s="20">
        <v>86</v>
      </c>
      <c r="B10" s="13" t="s">
        <v>31</v>
      </c>
      <c r="C10" s="13" t="s">
        <v>72</v>
      </c>
      <c r="D10" s="13" t="s">
        <v>73</v>
      </c>
      <c r="E10" s="14" t="s">
        <v>77</v>
      </c>
      <c r="F10" s="17" t="s">
        <v>78</v>
      </c>
      <c r="G10" s="25">
        <v>2022680010103</v>
      </c>
      <c r="H10" s="15" t="s">
        <v>76</v>
      </c>
      <c r="I10" s="26" t="s">
        <v>85</v>
      </c>
      <c r="J10" s="27">
        <v>44927</v>
      </c>
      <c r="K10" s="27">
        <v>45291</v>
      </c>
      <c r="L10" s="78">
        <v>3601</v>
      </c>
      <c r="M10" s="88">
        <v>3548</v>
      </c>
      <c r="N10" s="67">
        <f t="shared" si="0"/>
        <v>0.98528186614829216</v>
      </c>
      <c r="O10" s="68">
        <v>1</v>
      </c>
      <c r="P10" s="38">
        <f t="shared" ref="P10:P19" si="1">IFERROR(IF(M10/L10&gt;1,(1*O10),((M10/L10)*O10)),"-")</f>
        <v>0.98528186614829216</v>
      </c>
      <c r="Q10" s="91" t="s">
        <v>103</v>
      </c>
      <c r="R10" s="80">
        <v>41300000</v>
      </c>
      <c r="S10" s="92">
        <v>0</v>
      </c>
      <c r="T10" s="23"/>
      <c r="U10" s="23"/>
      <c r="V10" s="23"/>
      <c r="W10" s="70">
        <f t="shared" ref="W10:W19" si="2">SUM(R10:V10)</f>
        <v>41300000</v>
      </c>
      <c r="X10" s="81">
        <v>40400000</v>
      </c>
      <c r="Y10" s="80">
        <v>0</v>
      </c>
      <c r="Z10" s="80">
        <v>0</v>
      </c>
      <c r="AA10" s="80">
        <v>0</v>
      </c>
      <c r="AB10" s="80">
        <v>0</v>
      </c>
      <c r="AC10" s="82">
        <f t="shared" ref="AC10:AC19" si="3">SUM(X10:AB10)</f>
        <v>40400000</v>
      </c>
      <c r="AD10" s="81">
        <v>40300000</v>
      </c>
      <c r="AE10" s="80">
        <v>0</v>
      </c>
      <c r="AF10" s="80">
        <v>0</v>
      </c>
      <c r="AG10" s="23"/>
      <c r="AH10" s="23"/>
      <c r="AI10" s="70">
        <f t="shared" ref="AI10:AI19" si="4">SUM(AD10:AH10)</f>
        <v>40300000</v>
      </c>
      <c r="AJ10" s="101">
        <v>32000000</v>
      </c>
      <c r="AK10" s="102">
        <v>0</v>
      </c>
      <c r="AL10" s="23"/>
      <c r="AM10" s="23"/>
      <c r="AN10" s="23"/>
      <c r="AO10" s="70">
        <f t="shared" ref="AO10:AO19" si="5">SUM(AJ10:AN10)</f>
        <v>32000000</v>
      </c>
      <c r="AP10" s="39">
        <f>IFERROR(AO10/AC10,"-")</f>
        <v>0.79207920792079212</v>
      </c>
      <c r="AQ10" s="11"/>
      <c r="AR10" s="16" t="s">
        <v>32</v>
      </c>
      <c r="AS10" s="13" t="s">
        <v>92</v>
      </c>
      <c r="AT10" s="3"/>
    </row>
    <row r="11" spans="1:46" ht="67.5" customHeight="1" thickBot="1" x14ac:dyDescent="0.25">
      <c r="A11" s="20">
        <v>87</v>
      </c>
      <c r="B11" s="13" t="s">
        <v>31</v>
      </c>
      <c r="C11" s="13" t="s">
        <v>72</v>
      </c>
      <c r="D11" s="13" t="s">
        <v>73</v>
      </c>
      <c r="E11" s="14" t="s">
        <v>79</v>
      </c>
      <c r="F11" s="17" t="s">
        <v>80</v>
      </c>
      <c r="G11" s="25">
        <v>2022680010103</v>
      </c>
      <c r="H11" s="15" t="s">
        <v>76</v>
      </c>
      <c r="I11" s="26" t="s">
        <v>86</v>
      </c>
      <c r="J11" s="27">
        <v>44927</v>
      </c>
      <c r="K11" s="27">
        <v>45291</v>
      </c>
      <c r="L11" s="78">
        <v>3</v>
      </c>
      <c r="M11" s="88">
        <v>3</v>
      </c>
      <c r="N11" s="67">
        <f t="shared" si="0"/>
        <v>1</v>
      </c>
      <c r="O11" s="68">
        <v>1</v>
      </c>
      <c r="P11" s="38">
        <f t="shared" si="1"/>
        <v>1</v>
      </c>
      <c r="Q11" s="93" t="s">
        <v>104</v>
      </c>
      <c r="R11" s="80">
        <v>115833333.33000001</v>
      </c>
      <c r="S11" s="92">
        <v>0</v>
      </c>
      <c r="T11" s="23"/>
      <c r="U11" s="23"/>
      <c r="V11" s="23"/>
      <c r="W11" s="70">
        <f t="shared" si="2"/>
        <v>115833333.33000001</v>
      </c>
      <c r="X11" s="81">
        <v>114566666</v>
      </c>
      <c r="Y11" s="80">
        <v>0</v>
      </c>
      <c r="Z11" s="80">
        <v>0</v>
      </c>
      <c r="AA11" s="80">
        <v>0</v>
      </c>
      <c r="AB11" s="80">
        <v>0</v>
      </c>
      <c r="AC11" s="82">
        <f t="shared" si="3"/>
        <v>114566666</v>
      </c>
      <c r="AD11" s="81">
        <v>114566666</v>
      </c>
      <c r="AE11" s="80">
        <v>0</v>
      </c>
      <c r="AF11" s="80">
        <v>0</v>
      </c>
      <c r="AG11" s="23"/>
      <c r="AH11" s="23"/>
      <c r="AI11" s="70">
        <f t="shared" si="4"/>
        <v>114566666</v>
      </c>
      <c r="AJ11" s="101">
        <v>55000000</v>
      </c>
      <c r="AK11" s="102">
        <v>0</v>
      </c>
      <c r="AL11" s="23"/>
      <c r="AM11" s="23"/>
      <c r="AN11" s="23"/>
      <c r="AO11" s="70">
        <f t="shared" si="5"/>
        <v>55000000</v>
      </c>
      <c r="AP11" s="39">
        <f>IFERROR(AO11/AC11,"-")</f>
        <v>0.48006983113220736</v>
      </c>
      <c r="AQ11" s="11"/>
      <c r="AR11" s="16" t="s">
        <v>32</v>
      </c>
      <c r="AS11" s="13" t="s">
        <v>92</v>
      </c>
      <c r="AT11" s="3"/>
    </row>
    <row r="12" spans="1:46" ht="66.75" customHeight="1" x14ac:dyDescent="0.2">
      <c r="A12" s="7">
        <v>124</v>
      </c>
      <c r="B12" s="28" t="s">
        <v>31</v>
      </c>
      <c r="C12" s="28" t="s">
        <v>33</v>
      </c>
      <c r="D12" s="28" t="s">
        <v>61</v>
      </c>
      <c r="E12" s="14" t="s">
        <v>62</v>
      </c>
      <c r="F12" s="22" t="s">
        <v>63</v>
      </c>
      <c r="G12" s="25">
        <v>2020680010082</v>
      </c>
      <c r="H12" s="8" t="s">
        <v>64</v>
      </c>
      <c r="I12" s="12" t="s">
        <v>81</v>
      </c>
      <c r="J12" s="29">
        <v>44927</v>
      </c>
      <c r="K12" s="27">
        <v>45291</v>
      </c>
      <c r="L12" s="63">
        <v>122</v>
      </c>
      <c r="M12" s="85">
        <v>110</v>
      </c>
      <c r="N12" s="67">
        <f t="shared" si="0"/>
        <v>0.90163934426229508</v>
      </c>
      <c r="O12" s="68">
        <v>1</v>
      </c>
      <c r="P12" s="38">
        <f t="shared" si="1"/>
        <v>0.90163934426229508</v>
      </c>
      <c r="Q12" s="32" t="s">
        <v>94</v>
      </c>
      <c r="R12" s="64">
        <v>1664802723</v>
      </c>
      <c r="S12" s="46">
        <v>120000000</v>
      </c>
      <c r="T12" s="40"/>
      <c r="U12" s="40"/>
      <c r="V12" s="40"/>
      <c r="W12" s="70">
        <f t="shared" si="2"/>
        <v>1784802723</v>
      </c>
      <c r="X12" s="73">
        <v>1253638321</v>
      </c>
      <c r="Y12" s="35"/>
      <c r="Z12" s="23"/>
      <c r="AA12" s="23"/>
      <c r="AB12" s="23"/>
      <c r="AC12" s="70">
        <f>SUM(X12:AB12)</f>
        <v>1253638321</v>
      </c>
      <c r="AD12" s="65">
        <v>1216989208</v>
      </c>
      <c r="AE12" s="35"/>
      <c r="AF12" s="23"/>
      <c r="AG12" s="23"/>
      <c r="AH12" s="23"/>
      <c r="AI12" s="70">
        <f t="shared" si="4"/>
        <v>1216989208</v>
      </c>
      <c r="AJ12" s="35">
        <v>727039076</v>
      </c>
      <c r="AK12" s="23"/>
      <c r="AL12" s="23"/>
      <c r="AM12" s="23"/>
      <c r="AN12" s="23"/>
      <c r="AO12" s="70">
        <f t="shared" si="5"/>
        <v>727039076</v>
      </c>
      <c r="AP12" s="39">
        <f>IFERROR(AO12/AC12,"-")</f>
        <v>0.57994324505018058</v>
      </c>
      <c r="AQ12" s="11"/>
      <c r="AR12" s="16" t="s">
        <v>32</v>
      </c>
      <c r="AS12" s="13" t="s">
        <v>92</v>
      </c>
      <c r="AT12" s="3"/>
    </row>
    <row r="13" spans="1:46" ht="78.75" customHeight="1" x14ac:dyDescent="0.2">
      <c r="A13" s="7">
        <v>125</v>
      </c>
      <c r="B13" s="28" t="s">
        <v>31</v>
      </c>
      <c r="C13" s="28" t="s">
        <v>33</v>
      </c>
      <c r="D13" s="28" t="s">
        <v>61</v>
      </c>
      <c r="E13" s="14" t="s">
        <v>65</v>
      </c>
      <c r="F13" s="22" t="s">
        <v>66</v>
      </c>
      <c r="G13" s="25">
        <v>2020680010082</v>
      </c>
      <c r="H13" s="8" t="s">
        <v>64</v>
      </c>
      <c r="I13" s="12" t="s">
        <v>89</v>
      </c>
      <c r="J13" s="29">
        <v>44927</v>
      </c>
      <c r="K13" s="27">
        <v>45291</v>
      </c>
      <c r="L13" s="63">
        <v>104</v>
      </c>
      <c r="M13" s="85">
        <v>133</v>
      </c>
      <c r="N13" s="67">
        <f t="shared" si="0"/>
        <v>1</v>
      </c>
      <c r="O13" s="68">
        <v>1</v>
      </c>
      <c r="P13" s="38">
        <f t="shared" si="1"/>
        <v>1</v>
      </c>
      <c r="Q13" s="71" t="s">
        <v>95</v>
      </c>
      <c r="R13" s="72">
        <v>680866051</v>
      </c>
      <c r="S13" s="46">
        <v>169433949</v>
      </c>
      <c r="T13" s="40"/>
      <c r="U13" s="40"/>
      <c r="V13" s="40"/>
      <c r="W13" s="70">
        <f t="shared" si="2"/>
        <v>850300000</v>
      </c>
      <c r="X13" s="11">
        <v>692526051</v>
      </c>
      <c r="Y13" s="35">
        <v>89533949</v>
      </c>
      <c r="Z13" s="23"/>
      <c r="AA13" s="23"/>
      <c r="AB13" s="23"/>
      <c r="AC13" s="70">
        <f t="shared" si="3"/>
        <v>782060000</v>
      </c>
      <c r="AD13" s="11">
        <v>685416051</v>
      </c>
      <c r="AE13" s="35">
        <v>66133949</v>
      </c>
      <c r="AF13" s="23"/>
      <c r="AG13" s="23"/>
      <c r="AH13" s="23"/>
      <c r="AI13" s="70">
        <f t="shared" si="4"/>
        <v>751550000</v>
      </c>
      <c r="AJ13" s="35">
        <v>579800000</v>
      </c>
      <c r="AK13" s="23"/>
      <c r="AL13" s="23"/>
      <c r="AM13" s="23"/>
      <c r="AN13" s="23"/>
      <c r="AO13" s="70">
        <f t="shared" si="5"/>
        <v>579800000</v>
      </c>
      <c r="AP13" s="39">
        <f>IFERROR(AO13/AC13,"-")</f>
        <v>0.74137534204536737</v>
      </c>
      <c r="AQ13" s="11"/>
      <c r="AR13" s="16" t="s">
        <v>32</v>
      </c>
      <c r="AS13" s="13" t="s">
        <v>92</v>
      </c>
      <c r="AT13" s="3"/>
    </row>
    <row r="14" spans="1:46" ht="73.5" customHeight="1" thickBot="1" x14ac:dyDescent="0.25">
      <c r="A14" s="20">
        <v>126</v>
      </c>
      <c r="B14" s="28" t="s">
        <v>31</v>
      </c>
      <c r="C14" s="28" t="s">
        <v>33</v>
      </c>
      <c r="D14" s="28" t="s">
        <v>61</v>
      </c>
      <c r="E14" s="14" t="s">
        <v>67</v>
      </c>
      <c r="F14" s="22" t="s">
        <v>68</v>
      </c>
      <c r="G14" s="25">
        <v>2020680010104</v>
      </c>
      <c r="H14" s="8" t="s">
        <v>69</v>
      </c>
      <c r="I14" s="12" t="s">
        <v>82</v>
      </c>
      <c r="J14" s="29">
        <v>44927</v>
      </c>
      <c r="K14" s="27">
        <v>45291</v>
      </c>
      <c r="L14" s="83">
        <v>50</v>
      </c>
      <c r="M14" s="86">
        <v>60</v>
      </c>
      <c r="N14" s="67">
        <f t="shared" si="0"/>
        <v>1</v>
      </c>
      <c r="O14" s="68">
        <v>1</v>
      </c>
      <c r="P14" s="38">
        <f t="shared" si="1"/>
        <v>1</v>
      </c>
      <c r="Q14" s="32" t="s">
        <v>96</v>
      </c>
      <c r="R14" s="72">
        <v>1034937881</v>
      </c>
      <c r="S14" s="46">
        <v>18559396.469999999</v>
      </c>
      <c r="T14" s="40"/>
      <c r="U14" s="40"/>
      <c r="V14" s="40"/>
      <c r="W14" s="70">
        <f t="shared" si="2"/>
        <v>1053497277.47</v>
      </c>
      <c r="X14" s="74">
        <v>883099769</v>
      </c>
      <c r="Y14" s="35">
        <v>8551471</v>
      </c>
      <c r="Z14" s="41"/>
      <c r="AA14" s="41"/>
      <c r="AB14" s="41"/>
      <c r="AC14" s="70">
        <f t="shared" si="3"/>
        <v>891651240</v>
      </c>
      <c r="AD14" s="35">
        <v>854991239</v>
      </c>
      <c r="AE14" s="36"/>
      <c r="AF14" s="41"/>
      <c r="AG14" s="41"/>
      <c r="AH14" s="41"/>
      <c r="AI14" s="70">
        <f t="shared" si="4"/>
        <v>854991239</v>
      </c>
      <c r="AJ14" s="35">
        <v>316877047</v>
      </c>
      <c r="AK14" s="36"/>
      <c r="AL14" s="41"/>
      <c r="AM14" s="41"/>
      <c r="AN14" s="41"/>
      <c r="AO14" s="70">
        <f t="shared" si="5"/>
        <v>316877047</v>
      </c>
      <c r="AP14" s="39">
        <f t="shared" ref="AP14:AP20" si="6">IFERROR(AO14/AC14,"-")</f>
        <v>0.35538227592214194</v>
      </c>
      <c r="AQ14" s="11"/>
      <c r="AR14" s="16" t="s">
        <v>32</v>
      </c>
      <c r="AS14" s="13" t="s">
        <v>92</v>
      </c>
      <c r="AT14" s="3"/>
    </row>
    <row r="15" spans="1:46" ht="75" customHeight="1" x14ac:dyDescent="0.2">
      <c r="A15" s="20">
        <v>127</v>
      </c>
      <c r="B15" s="28" t="s">
        <v>31</v>
      </c>
      <c r="C15" s="28" t="s">
        <v>33</v>
      </c>
      <c r="D15" s="28" t="s">
        <v>61</v>
      </c>
      <c r="E15" s="14" t="s">
        <v>70</v>
      </c>
      <c r="F15" s="22" t="s">
        <v>71</v>
      </c>
      <c r="G15" s="25">
        <v>2020680010104</v>
      </c>
      <c r="H15" s="8" t="s">
        <v>69</v>
      </c>
      <c r="I15" s="12" t="s">
        <v>83</v>
      </c>
      <c r="J15" s="29">
        <v>44927</v>
      </c>
      <c r="K15" s="27">
        <v>45291</v>
      </c>
      <c r="L15" s="84">
        <v>5</v>
      </c>
      <c r="M15" s="85">
        <v>15</v>
      </c>
      <c r="N15" s="67">
        <f t="shared" si="0"/>
        <v>1</v>
      </c>
      <c r="O15" s="68">
        <v>1</v>
      </c>
      <c r="P15" s="38">
        <f t="shared" si="1"/>
        <v>1</v>
      </c>
      <c r="Q15" s="32" t="s">
        <v>97</v>
      </c>
      <c r="R15" s="72">
        <v>173000000</v>
      </c>
      <c r="S15" s="46"/>
      <c r="T15" s="40"/>
      <c r="U15" s="40"/>
      <c r="V15" s="40"/>
      <c r="W15" s="70">
        <f t="shared" si="2"/>
        <v>173000000</v>
      </c>
      <c r="X15" s="35">
        <v>170000000</v>
      </c>
      <c r="Y15" s="35"/>
      <c r="Z15" s="41"/>
      <c r="AA15" s="41"/>
      <c r="AB15" s="41"/>
      <c r="AC15" s="70">
        <f t="shared" si="3"/>
        <v>170000000</v>
      </c>
      <c r="AD15" s="35">
        <v>170000000</v>
      </c>
      <c r="AE15" s="36"/>
      <c r="AF15" s="41"/>
      <c r="AG15" s="41"/>
      <c r="AH15" s="41"/>
      <c r="AI15" s="70">
        <f t="shared" si="4"/>
        <v>170000000</v>
      </c>
      <c r="AJ15" s="35"/>
      <c r="AK15" s="36"/>
      <c r="AL15" s="41"/>
      <c r="AM15" s="41"/>
      <c r="AN15" s="41"/>
      <c r="AO15" s="70">
        <f t="shared" si="5"/>
        <v>0</v>
      </c>
      <c r="AP15" s="39">
        <f t="shared" si="6"/>
        <v>0</v>
      </c>
      <c r="AQ15" s="11"/>
      <c r="AR15" s="16" t="s">
        <v>32</v>
      </c>
      <c r="AS15" s="13" t="s">
        <v>92</v>
      </c>
      <c r="AT15" s="3"/>
    </row>
    <row r="16" spans="1:46" s="3" customFormat="1" ht="109.5" customHeight="1" x14ac:dyDescent="0.2">
      <c r="A16" s="20">
        <v>128</v>
      </c>
      <c r="B16" s="13" t="s">
        <v>31</v>
      </c>
      <c r="C16" s="13" t="s">
        <v>33</v>
      </c>
      <c r="D16" s="13" t="s">
        <v>57</v>
      </c>
      <c r="E16" s="14" t="s">
        <v>54</v>
      </c>
      <c r="F16" s="17" t="s">
        <v>60</v>
      </c>
      <c r="G16" s="25">
        <v>2020680010066</v>
      </c>
      <c r="H16" s="15" t="s">
        <v>55</v>
      </c>
      <c r="I16" s="26" t="s">
        <v>87</v>
      </c>
      <c r="J16" s="51">
        <v>44986</v>
      </c>
      <c r="K16" s="51">
        <v>45291</v>
      </c>
      <c r="L16" s="69">
        <v>17500</v>
      </c>
      <c r="M16" s="94">
        <v>25034</v>
      </c>
      <c r="N16" s="67">
        <f t="shared" si="0"/>
        <v>1</v>
      </c>
      <c r="O16" s="68">
        <v>1</v>
      </c>
      <c r="P16" s="38">
        <f t="shared" si="1"/>
        <v>1</v>
      </c>
      <c r="Q16" s="66" t="s">
        <v>101</v>
      </c>
      <c r="R16" s="42">
        <v>955583700</v>
      </c>
      <c r="S16" s="43">
        <v>1914819023</v>
      </c>
      <c r="T16" s="11">
        <v>0</v>
      </c>
      <c r="U16" s="11">
        <v>0</v>
      </c>
      <c r="V16" s="43">
        <v>371438162</v>
      </c>
      <c r="W16" s="70">
        <f t="shared" si="2"/>
        <v>3241840885</v>
      </c>
      <c r="X16" s="44">
        <v>687406683</v>
      </c>
      <c r="Y16" s="45">
        <v>1786216299</v>
      </c>
      <c r="Z16" s="11">
        <v>0</v>
      </c>
      <c r="AA16" s="11">
        <v>0</v>
      </c>
      <c r="AB16" s="11">
        <v>346418799</v>
      </c>
      <c r="AC16" s="70">
        <f t="shared" si="3"/>
        <v>2820041781</v>
      </c>
      <c r="AD16" s="45">
        <v>686926683</v>
      </c>
      <c r="AE16" s="45">
        <v>1780516299</v>
      </c>
      <c r="AF16" s="11">
        <v>0</v>
      </c>
      <c r="AG16" s="11">
        <v>0</v>
      </c>
      <c r="AH16" s="11">
        <v>346418799</v>
      </c>
      <c r="AI16" s="70">
        <f t="shared" si="4"/>
        <v>2813861781</v>
      </c>
      <c r="AJ16" s="11">
        <v>295873333</v>
      </c>
      <c r="AK16" s="11">
        <v>1479454666</v>
      </c>
      <c r="AL16" s="11">
        <v>0</v>
      </c>
      <c r="AM16" s="11">
        <v>0</v>
      </c>
      <c r="AN16" s="11">
        <v>81000000</v>
      </c>
      <c r="AO16" s="70">
        <f t="shared" si="5"/>
        <v>1856327999</v>
      </c>
      <c r="AP16" s="39">
        <f t="shared" si="6"/>
        <v>0.65826258728043996</v>
      </c>
      <c r="AQ16" s="11"/>
      <c r="AR16" s="16" t="s">
        <v>32</v>
      </c>
      <c r="AS16" s="13" t="s">
        <v>92</v>
      </c>
    </row>
    <row r="17" spans="1:46" ht="67.5" customHeight="1" x14ac:dyDescent="0.2">
      <c r="A17" s="20">
        <v>129</v>
      </c>
      <c r="B17" s="10" t="s">
        <v>31</v>
      </c>
      <c r="C17" s="10" t="s">
        <v>33</v>
      </c>
      <c r="D17" s="10" t="s">
        <v>57</v>
      </c>
      <c r="E17" s="14" t="s">
        <v>59</v>
      </c>
      <c r="F17" s="22" t="s">
        <v>58</v>
      </c>
      <c r="G17" s="9">
        <v>2022680010013</v>
      </c>
      <c r="H17" s="8" t="s">
        <v>53</v>
      </c>
      <c r="I17" s="30" t="s">
        <v>100</v>
      </c>
      <c r="J17" s="29">
        <v>44927</v>
      </c>
      <c r="K17" s="27">
        <v>45291</v>
      </c>
      <c r="L17" s="63">
        <v>200</v>
      </c>
      <c r="M17" s="85">
        <v>175</v>
      </c>
      <c r="N17" s="67">
        <f t="shared" si="0"/>
        <v>0.875</v>
      </c>
      <c r="O17" s="68">
        <v>1</v>
      </c>
      <c r="P17" s="38">
        <f t="shared" si="1"/>
        <v>0.875</v>
      </c>
      <c r="Q17" s="33" t="s">
        <v>98</v>
      </c>
      <c r="R17" s="46">
        <v>25000000</v>
      </c>
      <c r="S17" s="34">
        <v>0</v>
      </c>
      <c r="T17" s="23"/>
      <c r="U17" s="23"/>
      <c r="V17" s="23"/>
      <c r="W17" s="70">
        <f t="shared" si="2"/>
        <v>25000000</v>
      </c>
      <c r="X17" s="23"/>
      <c r="Y17" s="23"/>
      <c r="Z17" s="23"/>
      <c r="AA17" s="23"/>
      <c r="AB17" s="23"/>
      <c r="AC17" s="70">
        <f t="shared" si="3"/>
        <v>0</v>
      </c>
      <c r="AD17" s="23"/>
      <c r="AE17" s="23"/>
      <c r="AF17" s="23"/>
      <c r="AG17" s="23"/>
      <c r="AH17" s="23"/>
      <c r="AI17" s="70">
        <f t="shared" si="4"/>
        <v>0</v>
      </c>
      <c r="AJ17" s="23"/>
      <c r="AK17" s="23"/>
      <c r="AL17" s="23"/>
      <c r="AM17" s="23"/>
      <c r="AN17" s="23"/>
      <c r="AO17" s="70">
        <f t="shared" si="5"/>
        <v>0</v>
      </c>
      <c r="AP17" s="39" t="str">
        <f t="shared" si="6"/>
        <v>-</v>
      </c>
      <c r="AQ17" s="11">
        <v>65000000</v>
      </c>
      <c r="AR17" s="16" t="s">
        <v>32</v>
      </c>
      <c r="AS17" s="13" t="s">
        <v>92</v>
      </c>
      <c r="AT17" s="3"/>
    </row>
    <row r="18" spans="1:46" ht="74.25" customHeight="1" x14ac:dyDescent="0.2">
      <c r="A18" s="20">
        <v>130</v>
      </c>
      <c r="B18" s="10" t="s">
        <v>31</v>
      </c>
      <c r="C18" s="10" t="s">
        <v>33</v>
      </c>
      <c r="D18" s="10" t="s">
        <v>57</v>
      </c>
      <c r="E18" s="14" t="s">
        <v>52</v>
      </c>
      <c r="F18" s="22" t="s">
        <v>56</v>
      </c>
      <c r="G18" s="9">
        <v>2022680010013</v>
      </c>
      <c r="H18" s="8" t="s">
        <v>53</v>
      </c>
      <c r="I18" s="22" t="s">
        <v>90</v>
      </c>
      <c r="J18" s="29">
        <v>44927</v>
      </c>
      <c r="K18" s="27">
        <v>45291</v>
      </c>
      <c r="L18" s="63">
        <v>25</v>
      </c>
      <c r="M18" s="85">
        <v>17</v>
      </c>
      <c r="N18" s="67">
        <f t="shared" si="0"/>
        <v>0.68</v>
      </c>
      <c r="O18" s="68">
        <v>1</v>
      </c>
      <c r="P18" s="38">
        <f t="shared" si="1"/>
        <v>0.68</v>
      </c>
      <c r="Q18" s="96" t="s">
        <v>99</v>
      </c>
      <c r="R18" s="46">
        <v>1784373949</v>
      </c>
      <c r="S18" s="34">
        <v>137000000</v>
      </c>
      <c r="T18" s="23"/>
      <c r="U18" s="23"/>
      <c r="V18" s="23"/>
      <c r="W18" s="70">
        <f t="shared" si="2"/>
        <v>1921373949</v>
      </c>
      <c r="X18" s="35">
        <v>1535566284</v>
      </c>
      <c r="Y18" s="11">
        <v>113390000</v>
      </c>
      <c r="Z18" s="23"/>
      <c r="AA18" s="23"/>
      <c r="AB18" s="23"/>
      <c r="AC18" s="70">
        <f t="shared" si="3"/>
        <v>1648956284</v>
      </c>
      <c r="AD18" s="35">
        <v>1535126351</v>
      </c>
      <c r="AE18" s="11">
        <v>113390000</v>
      </c>
      <c r="AF18" s="23"/>
      <c r="AG18" s="23"/>
      <c r="AH18" s="23"/>
      <c r="AI18" s="70">
        <f t="shared" si="4"/>
        <v>1648516351</v>
      </c>
      <c r="AJ18" s="35">
        <v>489508436</v>
      </c>
      <c r="AK18" s="23"/>
      <c r="AL18" s="23"/>
      <c r="AM18" s="23"/>
      <c r="AN18" s="23"/>
      <c r="AO18" s="70">
        <f t="shared" si="5"/>
        <v>489508436</v>
      </c>
      <c r="AP18" s="39">
        <f t="shared" si="6"/>
        <v>0.29685955943753811</v>
      </c>
      <c r="AQ18" s="11"/>
      <c r="AR18" s="16" t="s">
        <v>32</v>
      </c>
      <c r="AS18" s="13" t="s">
        <v>92</v>
      </c>
      <c r="AT18" s="3"/>
    </row>
    <row r="19" spans="1:46" ht="141" customHeight="1" thickBot="1" x14ac:dyDescent="0.25">
      <c r="A19" s="20">
        <v>131</v>
      </c>
      <c r="B19" s="10" t="s">
        <v>31</v>
      </c>
      <c r="C19" s="10" t="s">
        <v>33</v>
      </c>
      <c r="D19" s="10" t="s">
        <v>47</v>
      </c>
      <c r="E19" s="14" t="s">
        <v>48</v>
      </c>
      <c r="F19" s="22" t="s">
        <v>49</v>
      </c>
      <c r="G19" s="25">
        <v>2020680010057</v>
      </c>
      <c r="H19" s="8" t="s">
        <v>50</v>
      </c>
      <c r="I19" s="17" t="s">
        <v>51</v>
      </c>
      <c r="J19" s="29">
        <v>44927</v>
      </c>
      <c r="K19" s="27">
        <v>45291</v>
      </c>
      <c r="L19" s="63">
        <v>30</v>
      </c>
      <c r="M19" s="95">
        <v>28</v>
      </c>
      <c r="N19" s="67">
        <f t="shared" si="0"/>
        <v>0.93333333333333335</v>
      </c>
      <c r="O19" s="68">
        <v>1</v>
      </c>
      <c r="P19" s="38">
        <f t="shared" si="1"/>
        <v>0.93333333333333335</v>
      </c>
      <c r="Q19" s="33" t="s">
        <v>93</v>
      </c>
      <c r="R19" s="97">
        <v>2986935696.4700003</v>
      </c>
      <c r="S19" s="74">
        <v>18296704.920000002</v>
      </c>
      <c r="T19" s="74">
        <v>0</v>
      </c>
      <c r="U19" s="98">
        <v>1024231600.87</v>
      </c>
      <c r="V19" s="23"/>
      <c r="W19" s="70">
        <f t="shared" si="2"/>
        <v>4029464002.2600002</v>
      </c>
      <c r="X19" s="75">
        <v>2304914435</v>
      </c>
      <c r="Y19" s="74">
        <v>18296705</v>
      </c>
      <c r="Z19" s="74">
        <v>0</v>
      </c>
      <c r="AA19" s="76">
        <v>603250882</v>
      </c>
      <c r="AB19" s="52">
        <v>0</v>
      </c>
      <c r="AC19" s="70">
        <f t="shared" si="3"/>
        <v>2926462022</v>
      </c>
      <c r="AD19" s="76">
        <v>1844673980</v>
      </c>
      <c r="AE19" s="74">
        <v>8559396</v>
      </c>
      <c r="AF19" s="74">
        <v>0</v>
      </c>
      <c r="AG19" s="76">
        <v>317137032</v>
      </c>
      <c r="AH19" s="74">
        <v>0</v>
      </c>
      <c r="AI19" s="70">
        <f t="shared" si="4"/>
        <v>2170370408</v>
      </c>
      <c r="AJ19" s="74">
        <v>1408380364</v>
      </c>
      <c r="AK19" s="74">
        <v>0</v>
      </c>
      <c r="AL19" s="74">
        <v>0</v>
      </c>
      <c r="AM19" s="74">
        <v>177254267</v>
      </c>
      <c r="AN19" s="11">
        <v>0</v>
      </c>
      <c r="AO19" s="70">
        <f t="shared" si="5"/>
        <v>1585634631</v>
      </c>
      <c r="AP19" s="39">
        <f t="shared" si="6"/>
        <v>0.54182648504570274</v>
      </c>
      <c r="AQ19" s="47"/>
      <c r="AR19" s="16" t="s">
        <v>32</v>
      </c>
      <c r="AS19" s="13" t="s">
        <v>92</v>
      </c>
      <c r="AT19" s="3"/>
    </row>
    <row r="20" spans="1:46" ht="32.25" customHeight="1" x14ac:dyDescent="0.2">
      <c r="A20" s="53">
        <f>SUM(--(FREQUENCY(A9:A19,A9:A19)&gt;0))</f>
        <v>11</v>
      </c>
      <c r="B20" s="54"/>
      <c r="C20" s="55"/>
      <c r="D20" s="55"/>
      <c r="E20" s="55"/>
      <c r="F20" s="55"/>
      <c r="G20" s="55"/>
      <c r="H20" s="55"/>
      <c r="I20" s="55"/>
      <c r="J20" s="55"/>
      <c r="K20" s="56"/>
      <c r="L20" s="56"/>
      <c r="M20" s="57" t="s">
        <v>91</v>
      </c>
      <c r="N20" s="56">
        <f>+P20</f>
        <v>10.375254543743921</v>
      </c>
      <c r="O20" s="56">
        <v>0.01</v>
      </c>
      <c r="P20" s="58">
        <f>IFERROR(SUBTOTAL(9,P9:P19),"-")</f>
        <v>10.375254543743921</v>
      </c>
      <c r="Q20" s="59"/>
      <c r="R20" s="60">
        <f>SUBTOTAL(9,R9:R19)</f>
        <v>10305238670.465981</v>
      </c>
      <c r="S20" s="60">
        <f t="shared" ref="S20:V20" si="7">SUBTOTAL(9,S9:S19)</f>
        <v>2459870403.3900003</v>
      </c>
      <c r="T20" s="60">
        <f t="shared" si="7"/>
        <v>0</v>
      </c>
      <c r="U20" s="60">
        <f t="shared" si="7"/>
        <v>1024231600.87</v>
      </c>
      <c r="V20" s="60">
        <f t="shared" si="7"/>
        <v>371438162</v>
      </c>
      <c r="W20" s="61">
        <f>SUBTOTAL(9,W9:W19)</f>
        <v>14160778836.725981</v>
      </c>
      <c r="X20" s="60">
        <f>SUBTOTAL(9,X9:X19)</f>
        <v>8309326534.6700001</v>
      </c>
      <c r="Y20" s="60">
        <f t="shared" ref="Y20:AB20" si="8">SUBTOTAL(9,Y9:Y19)</f>
        <v>2097749754</v>
      </c>
      <c r="Z20" s="60">
        <f t="shared" si="8"/>
        <v>0</v>
      </c>
      <c r="AA20" s="60">
        <f t="shared" si="8"/>
        <v>603250882</v>
      </c>
      <c r="AB20" s="60">
        <f t="shared" si="8"/>
        <v>346418799</v>
      </c>
      <c r="AC20" s="61">
        <f>SUBTOTAL(9,AC9:AC19)</f>
        <v>11356745969.67</v>
      </c>
      <c r="AD20" s="60">
        <f>SUBTOTAL(9,AD9:AD19)</f>
        <v>7776198503.6700001</v>
      </c>
      <c r="AE20" s="60">
        <f t="shared" ref="AE20:AH20" si="9">SUBTOTAL(9,AE9:AE19)</f>
        <v>2050360974</v>
      </c>
      <c r="AF20" s="60">
        <f t="shared" si="9"/>
        <v>0</v>
      </c>
      <c r="AG20" s="60">
        <f t="shared" si="9"/>
        <v>317137032</v>
      </c>
      <c r="AH20" s="60">
        <f t="shared" si="9"/>
        <v>346418799</v>
      </c>
      <c r="AI20" s="61">
        <f>SUBTOTAL(9,AI9:AI19)</f>
        <v>10490115308.67</v>
      </c>
      <c r="AJ20" s="60">
        <f>SUBTOTAL(9,AJ9:AJ19)</f>
        <v>4255978256</v>
      </c>
      <c r="AK20" s="60">
        <f t="shared" ref="AK20:AN20" si="10">SUBTOTAL(9,AK9:AK19)</f>
        <v>1561215996</v>
      </c>
      <c r="AL20" s="60">
        <f t="shared" si="10"/>
        <v>0</v>
      </c>
      <c r="AM20" s="60">
        <f t="shared" si="10"/>
        <v>177254267</v>
      </c>
      <c r="AN20" s="60">
        <f t="shared" si="10"/>
        <v>81000000</v>
      </c>
      <c r="AO20" s="61">
        <f>SUBTOTAL(9,AO9:AO19)</f>
        <v>6075448519</v>
      </c>
      <c r="AP20" s="31">
        <f t="shared" si="6"/>
        <v>0.53496384749869841</v>
      </c>
      <c r="AQ20" s="62">
        <f t="shared" ref="AQ20" si="11">SUBTOTAL(9,AQ9:AQ19)</f>
        <v>65000000</v>
      </c>
      <c r="AR20" s="59"/>
      <c r="AS20" s="59"/>
    </row>
    <row r="21" spans="1:46" ht="33" customHeight="1" x14ac:dyDescent="0.2">
      <c r="AB21" s="18"/>
      <c r="AM21" s="5"/>
      <c r="AN21" s="5"/>
    </row>
    <row r="22" spans="1:46" ht="45" customHeight="1" x14ac:dyDescent="0.2">
      <c r="U22" s="5"/>
      <c r="V22" s="5"/>
      <c r="X22" s="5"/>
      <c r="AB22" s="18"/>
      <c r="AF22" s="37"/>
    </row>
    <row r="23" spans="1:46" x14ac:dyDescent="0.2">
      <c r="AB23" s="18"/>
    </row>
    <row r="24" spans="1:46" x14ac:dyDescent="0.2"/>
    <row r="25" spans="1:46" x14ac:dyDescent="0.2">
      <c r="AB25" s="19"/>
    </row>
    <row r="26" spans="1:46" x14ac:dyDescent="0.2"/>
    <row r="27" spans="1:46" x14ac:dyDescent="0.2"/>
    <row r="28" spans="1:46" x14ac:dyDescent="0.2"/>
    <row r="29" spans="1:46" x14ac:dyDescent="0.2"/>
    <row r="30" spans="1:46" x14ac:dyDescent="0.2"/>
    <row r="31" spans="1:46" x14ac:dyDescent="0.2"/>
    <row r="32" spans="1:4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</sheetData>
  <mergeCells count="20">
    <mergeCell ref="AD7:AI7"/>
    <mergeCell ref="AJ7:AO7"/>
    <mergeCell ref="AP1:AR1"/>
    <mergeCell ref="AP2:AR2"/>
    <mergeCell ref="AP3:AR3"/>
    <mergeCell ref="AP4:AR4"/>
    <mergeCell ref="AP7:AP8"/>
    <mergeCell ref="AQ7:AQ8"/>
    <mergeCell ref="AR7:AS7"/>
    <mergeCell ref="B7:F7"/>
    <mergeCell ref="G7:K7"/>
    <mergeCell ref="L7:P7"/>
    <mergeCell ref="Q7:W7"/>
    <mergeCell ref="X7:AC7"/>
    <mergeCell ref="A1:A4"/>
    <mergeCell ref="A5:C5"/>
    <mergeCell ref="A6:C6"/>
    <mergeCell ref="B1:AO4"/>
    <mergeCell ref="D6:G6"/>
    <mergeCell ref="D5:G5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 Dolores Valoyes</cp:lastModifiedBy>
  <cp:lastPrinted>2021-09-22T20:15:20Z</cp:lastPrinted>
  <dcterms:created xsi:type="dcterms:W3CDTF">2008-07-08T21:30:46Z</dcterms:created>
  <dcterms:modified xsi:type="dcterms:W3CDTF">2023-11-24T23:01:36Z</dcterms:modified>
</cp:coreProperties>
</file>