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010.TORNEO COMUNAL FUTBOL DE SALON  MASCULINO Y FEMENINO/SEGUIMIENTOS PLANES  2022/PLAN DE ACCIÓN 2022/SEPTIEMBRE/"/>
    </mc:Choice>
  </mc:AlternateContent>
  <xr:revisionPtr revIDLastSave="161" documentId="8_{78A9E8A6-7C0F-4953-BE1A-C56A926985EE}" xr6:coauthVersionLast="47" xr6:coauthVersionMax="47" xr10:uidLastSave="{C7284B7F-D1AF-4615-80C3-24D69610ACD7}"/>
  <bookViews>
    <workbookView showSheetTabs="0" xWindow="-120" yWindow="-120" windowWidth="20730" windowHeight="11040" xr2:uid="{00000000-000D-0000-FFFF-FFFF00000000}"/>
  </bookViews>
  <sheets>
    <sheet name="PA 2022" sheetId="14" r:id="rId1"/>
  </sheets>
  <externalReferences>
    <externalReference r:id="rId2"/>
  </externalReferences>
  <definedNames>
    <definedName name="_xlnm._FilterDatabase" localSheetId="0" hidden="1">'PA 2022'!$A$8:$AG$25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7" i="14" l="1"/>
  <c r="W16" i="14"/>
  <c r="W15" i="14"/>
  <c r="W14" i="14"/>
  <c r="R17" i="14" l="1"/>
  <c r="R16" i="14"/>
  <c r="AA14" i="14"/>
  <c r="Y14" i="14"/>
  <c r="R15" i="14"/>
  <c r="R14" i="14"/>
  <c r="AC18" i="14" l="1"/>
  <c r="I16" i="14" l="1"/>
  <c r="U25" i="14"/>
  <c r="AC19" i="14"/>
  <c r="W19" i="14"/>
  <c r="AD19" i="14" s="1"/>
  <c r="AC23" i="14"/>
  <c r="W23" i="14"/>
  <c r="P23" i="14"/>
  <c r="V25" i="14"/>
  <c r="S25" i="14"/>
  <c r="R25" i="14"/>
  <c r="AC22" i="14"/>
  <c r="W22" i="14"/>
  <c r="AD22" i="14" s="1"/>
  <c r="P22" i="14"/>
  <c r="X25" i="14"/>
  <c r="AA25" i="14"/>
  <c r="AC14" i="14"/>
  <c r="W10" i="14"/>
  <c r="Z25" i="14"/>
  <c r="AB25" i="14"/>
  <c r="T25" i="14"/>
  <c r="AC13" i="14"/>
  <c r="W13" i="14"/>
  <c r="AC12" i="14"/>
  <c r="W12" i="14"/>
  <c r="AC11" i="14"/>
  <c r="W11" i="14"/>
  <c r="AC9" i="14"/>
  <c r="W9" i="14"/>
  <c r="A25" i="14"/>
  <c r="AC15" i="14"/>
  <c r="W24" i="14"/>
  <c r="W21" i="14"/>
  <c r="W20" i="14"/>
  <c r="W18" i="14"/>
  <c r="AD18" i="14" s="1"/>
  <c r="P18" i="14"/>
  <c r="P11" i="14"/>
  <c r="P12" i="14"/>
  <c r="P14" i="14"/>
  <c r="P15" i="14"/>
  <c r="P16" i="14"/>
  <c r="P17" i="14"/>
  <c r="P20" i="14"/>
  <c r="P21" i="14"/>
  <c r="P24" i="14"/>
  <c r="AC16" i="14"/>
  <c r="AC17" i="14"/>
  <c r="AC20" i="14"/>
  <c r="AD20" i="14"/>
  <c r="AC21" i="14"/>
  <c r="AC24" i="14"/>
  <c r="AD24" i="14" s="1"/>
  <c r="P9" i="14"/>
  <c r="I17" i="14"/>
  <c r="I18" i="14"/>
  <c r="AE25" i="14"/>
  <c r="Y25" i="14"/>
  <c r="AD17" i="14"/>
  <c r="AD9" i="14" l="1"/>
  <c r="AD11" i="14"/>
  <c r="AD12" i="14"/>
  <c r="P25" i="14"/>
  <c r="AD15" i="14"/>
  <c r="AD14" i="14"/>
  <c r="AD21" i="14"/>
  <c r="AD16" i="14"/>
  <c r="AD23" i="14"/>
  <c r="AC25" i="14"/>
  <c r="W25" i="14"/>
  <c r="AD2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tc={9D855F3C-58DE-4230-96C1-808BAC21692C}</author>
    <author>tc={3318C765-4433-4A87-AFBA-12B1570F7B21}</author>
  </authors>
  <commentList>
    <comment ref="Y14" authorId="0" shapeId="0" xr:uid="{9D855F3C-58DE-4230-96C1-808BAC21692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  <comment ref="AA14" authorId="1" shapeId="0" xr:uid="{3318C765-4433-4A87-AFBA-12B1570F7B2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</commentList>
</comments>
</file>

<file path=xl/sharedStrings.xml><?xml version="1.0" encoding="utf-8"?>
<sst xmlns="http://schemas.openxmlformats.org/spreadsheetml/2006/main" count="197" uniqueCount="99">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</sst>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43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2" xfId="108" applyNumberFormat="1" applyFont="1" applyFill="1" applyBorder="1" applyAlignment="1">
      <alignment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Fill="1" applyBorder="1" applyAlignment="1">
      <alignment vertical="center" wrapText="1"/>
    </xf>
    <xf numFmtId="5" fontId="0" fillId="0" borderId="7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67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44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166" fontId="10" fillId="0" borderId="2" xfId="108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166" fontId="6" fillId="3" borderId="2" xfId="108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6" fillId="3" borderId="2" xfId="11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42" fontId="6" fillId="3" borderId="2" xfId="113" applyFont="1" applyFill="1" applyBorder="1" applyAlignment="1">
      <alignment horizontal="right" vertical="center" wrapText="1"/>
    </xf>
    <xf numFmtId="5" fontId="0" fillId="3" borderId="2" xfId="110" applyNumberFormat="1" applyFont="1" applyFill="1" applyBorder="1" applyAlignment="1">
      <alignment horizontal="right" vertical="center" wrapText="1"/>
    </xf>
    <xf numFmtId="7" fontId="6" fillId="3" borderId="2" xfId="108" applyNumberFormat="1" applyFont="1" applyFill="1" applyBorder="1" applyAlignment="1">
      <alignment horizontal="right" vertical="center" wrapText="1"/>
    </xf>
    <xf numFmtId="5" fontId="0" fillId="4" borderId="2" xfId="108" applyNumberFormat="1" applyFont="1" applyFill="1" applyBorder="1" applyAlignment="1">
      <alignment horizontal="right" vertical="center" wrapText="1"/>
    </xf>
    <xf numFmtId="5" fontId="4" fillId="5" borderId="2" xfId="108" applyNumberFormat="1" applyFont="1" applyFill="1" applyBorder="1" applyAlignment="1">
      <alignment horizontal="right" vertical="center" wrapText="1"/>
    </xf>
    <xf numFmtId="7" fontId="4" fillId="5" borderId="2" xfId="108" applyNumberFormat="1" applyFont="1" applyFill="1" applyBorder="1" applyAlignment="1">
      <alignment vertical="center" wrapText="1"/>
    </xf>
    <xf numFmtId="7" fontId="7" fillId="5" borderId="2" xfId="108" applyNumberFormat="1" applyFont="1" applyFill="1" applyBorder="1" applyAlignment="1">
      <alignment vertical="center" wrapText="1"/>
    </xf>
    <xf numFmtId="5" fontId="7" fillId="5" borderId="2" xfId="108" applyNumberFormat="1" applyFont="1" applyFill="1" applyBorder="1" applyAlignment="1">
      <alignment horizontal="right" vertical="center" wrapText="1"/>
    </xf>
    <xf numFmtId="9" fontId="0" fillId="6" borderId="1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445c34ce01e54f9/010.TORNEO%20COMUNAL%20FUTBOL%20DE%20SALON%20%20MASCULINO%20Y%20FEMENINO/SEGUIMIENTOS%20PLANES%20%202022/PLAN%20CONTROL%20INTERNO/SEPTIEMBRE/SUB%20DIRECCION%20OPE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22"/>
    </sheetNames>
    <sheetDataSet>
      <sheetData sheetId="0">
        <row r="30">
          <cell r="G30"/>
        </row>
        <row r="31">
          <cell r="G31"/>
        </row>
        <row r="32">
          <cell r="G32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739DBB76-538B-4AE6-A9ED-D878F83ACDD8}" id="{9D855F3C-58DE-4230-96C1-808BAC21692C}">
    <text>Revisar si la liberaciòn de saldo del logistico Juan Alexis Rey corresponde a esta meta.</text>
  </threadedComment>
  <threadedComment ref="AA14" dT="2022-07-04T22:54:27.02" personId="{739DBB76-538B-4AE6-A9ED-D878F83ACDD8}" id="{3318C765-4433-4A87-AFBA-12B1570F7B21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="60" zoomScaleNormal="60" zoomScalePageLayoutView="70" workbookViewId="0">
      <pane xSplit="1" ySplit="8" topLeftCell="D20" activePane="bottomRight" state="frozen"/>
      <selection pane="topRight" activeCell="B1" sqref="B1"/>
      <selection pane="bottomLeft" activeCell="A9" sqref="A9"/>
      <selection pane="bottomRight" activeCell="H24" sqref="H24"/>
    </sheetView>
  </sheetViews>
  <sheetFormatPr baseColWidth="10" defaultColWidth="11.25" defaultRowHeight="14.25" x14ac:dyDescent="0.2"/>
  <cols>
    <col min="1" max="1" width="7.375" style="20" customWidth="1"/>
    <col min="2" max="3" width="25" style="20" customWidth="1"/>
    <col min="4" max="4" width="25.875" style="20" customWidth="1"/>
    <col min="5" max="5" width="48.25" style="20" customWidth="1"/>
    <col min="6" max="6" width="45.375" style="20" customWidth="1"/>
    <col min="7" max="7" width="16.75" style="20" customWidth="1"/>
    <col min="8" max="8" width="50.25" style="20" customWidth="1"/>
    <col min="9" max="9" width="43.75" style="20" customWidth="1"/>
    <col min="10" max="10" width="15.75" style="20" hidden="1" customWidth="1"/>
    <col min="11" max="11" width="16" style="20" hidden="1" customWidth="1"/>
    <col min="12" max="13" width="16" style="20" customWidth="1"/>
    <col min="14" max="14" width="14.875" style="20" customWidth="1"/>
    <col min="15" max="15" width="13.375" style="20" customWidth="1"/>
    <col min="16" max="16" width="11.25" style="20" customWidth="1"/>
    <col min="17" max="17" width="28" style="20" customWidth="1"/>
    <col min="18" max="18" width="29.25" style="20" customWidth="1"/>
    <col min="19" max="19" width="19.875" style="20" customWidth="1"/>
    <col min="20" max="20" width="16.875" style="20" customWidth="1"/>
    <col min="21" max="21" width="20.25" style="20" customWidth="1"/>
    <col min="22" max="22" width="18.875" style="20" customWidth="1"/>
    <col min="23" max="23" width="30.75" style="20" customWidth="1"/>
    <col min="24" max="28" width="17.25" style="20" customWidth="1"/>
    <col min="29" max="29" width="21.25" style="20" customWidth="1"/>
    <col min="30" max="30" width="14.625" style="20" customWidth="1"/>
    <col min="31" max="31" width="19.625" style="20" customWidth="1"/>
    <col min="32" max="32" width="15.375" style="20" customWidth="1"/>
    <col min="33" max="33" width="17.375" style="20" customWidth="1"/>
    <col min="34" max="16384" width="11.25" style="20"/>
  </cols>
  <sheetData>
    <row r="1" spans="1:33" ht="15" x14ac:dyDescent="0.2">
      <c r="A1" s="134"/>
      <c r="B1" s="137" t="s">
        <v>79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42" t="s">
        <v>82</v>
      </c>
      <c r="AF1" s="142"/>
      <c r="AG1" s="142"/>
    </row>
    <row r="2" spans="1:33" ht="15" x14ac:dyDescent="0.2">
      <c r="A2" s="134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42" t="s">
        <v>36</v>
      </c>
      <c r="AF2" s="142"/>
      <c r="AG2" s="142"/>
    </row>
    <row r="3" spans="1:33" ht="15" x14ac:dyDescent="0.2">
      <c r="A3" s="134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42" t="s">
        <v>33</v>
      </c>
      <c r="AF3" s="142"/>
      <c r="AG3" s="142"/>
    </row>
    <row r="4" spans="1:33" ht="15" x14ac:dyDescent="0.2">
      <c r="A4" s="134"/>
      <c r="B4" s="137"/>
      <c r="C4" s="137"/>
      <c r="D4" s="137"/>
      <c r="E4" s="137"/>
      <c r="F4" s="137"/>
      <c r="G4" s="137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42" t="s">
        <v>32</v>
      </c>
      <c r="AF4" s="142"/>
      <c r="AG4" s="142"/>
    </row>
    <row r="5" spans="1:33" ht="15" x14ac:dyDescent="0.2">
      <c r="A5" s="135" t="s">
        <v>30</v>
      </c>
      <c r="B5" s="135"/>
      <c r="C5" s="135"/>
      <c r="D5" s="139">
        <v>44841</v>
      </c>
      <c r="E5" s="139"/>
      <c r="F5" s="139"/>
      <c r="G5" s="139"/>
      <c r="H5" s="21"/>
      <c r="I5" s="21"/>
      <c r="J5" s="21"/>
      <c r="K5" s="21"/>
      <c r="L5" s="21"/>
      <c r="M5" s="21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3" ht="15" x14ac:dyDescent="0.2">
      <c r="A6" s="136" t="s">
        <v>31</v>
      </c>
      <c r="B6" s="136"/>
      <c r="C6" s="136"/>
      <c r="D6" s="139">
        <v>44834</v>
      </c>
      <c r="E6" s="139"/>
      <c r="F6" s="139"/>
      <c r="G6" s="139"/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3" ht="15.6" customHeight="1" x14ac:dyDescent="0.2">
      <c r="A7" s="24"/>
      <c r="B7" s="109" t="s">
        <v>10</v>
      </c>
      <c r="C7" s="109"/>
      <c r="D7" s="109"/>
      <c r="E7" s="109"/>
      <c r="F7" s="109"/>
      <c r="G7" s="126" t="s">
        <v>11</v>
      </c>
      <c r="H7" s="127"/>
      <c r="I7" s="127"/>
      <c r="J7" s="127"/>
      <c r="K7" s="127"/>
      <c r="L7" s="127"/>
      <c r="M7" s="128"/>
      <c r="N7" s="109" t="s">
        <v>25</v>
      </c>
      <c r="O7" s="109"/>
      <c r="P7" s="109"/>
      <c r="Q7" s="109" t="s">
        <v>23</v>
      </c>
      <c r="R7" s="109"/>
      <c r="S7" s="109"/>
      <c r="T7" s="109"/>
      <c r="U7" s="109"/>
      <c r="V7" s="109"/>
      <c r="W7" s="109"/>
      <c r="X7" s="109" t="s">
        <v>17</v>
      </c>
      <c r="Y7" s="109"/>
      <c r="Z7" s="109"/>
      <c r="AA7" s="109"/>
      <c r="AB7" s="109"/>
      <c r="AC7" s="109"/>
      <c r="AD7" s="129" t="s">
        <v>18</v>
      </c>
      <c r="AE7" s="129" t="s">
        <v>26</v>
      </c>
      <c r="AF7" s="129" t="s">
        <v>24</v>
      </c>
      <c r="AG7" s="129"/>
    </row>
    <row r="8" spans="1:33" ht="46.9" customHeight="1" x14ac:dyDescent="0.2">
      <c r="A8" s="18" t="s">
        <v>29</v>
      </c>
      <c r="B8" s="17" t="s">
        <v>1</v>
      </c>
      <c r="C8" s="18" t="s">
        <v>6</v>
      </c>
      <c r="D8" s="18" t="s">
        <v>2</v>
      </c>
      <c r="E8" s="18" t="s">
        <v>7</v>
      </c>
      <c r="F8" s="17" t="s">
        <v>19</v>
      </c>
      <c r="G8" s="17" t="s">
        <v>81</v>
      </c>
      <c r="H8" s="17" t="s">
        <v>3</v>
      </c>
      <c r="I8" s="17" t="s">
        <v>15</v>
      </c>
      <c r="J8" s="17" t="s">
        <v>21</v>
      </c>
      <c r="K8" s="17" t="s">
        <v>22</v>
      </c>
      <c r="L8" s="17" t="s">
        <v>21</v>
      </c>
      <c r="M8" s="17" t="s">
        <v>22</v>
      </c>
      <c r="N8" s="17" t="s">
        <v>4</v>
      </c>
      <c r="O8" s="17" t="s">
        <v>5</v>
      </c>
      <c r="P8" s="17" t="s">
        <v>0</v>
      </c>
      <c r="Q8" s="18" t="s">
        <v>9</v>
      </c>
      <c r="R8" s="17" t="s">
        <v>35</v>
      </c>
      <c r="S8" s="17" t="s">
        <v>8</v>
      </c>
      <c r="T8" s="17" t="s">
        <v>27</v>
      </c>
      <c r="U8" s="17" t="s">
        <v>34</v>
      </c>
      <c r="V8" s="17" t="s">
        <v>12</v>
      </c>
      <c r="W8" s="17" t="s">
        <v>20</v>
      </c>
      <c r="X8" s="17" t="s">
        <v>35</v>
      </c>
      <c r="Y8" s="17" t="s">
        <v>8</v>
      </c>
      <c r="Z8" s="17" t="s">
        <v>27</v>
      </c>
      <c r="AA8" s="17" t="s">
        <v>34</v>
      </c>
      <c r="AB8" s="17" t="s">
        <v>12</v>
      </c>
      <c r="AC8" s="17" t="s">
        <v>28</v>
      </c>
      <c r="AD8" s="129"/>
      <c r="AE8" s="129"/>
      <c r="AF8" s="17" t="s">
        <v>13</v>
      </c>
      <c r="AG8" s="17" t="s">
        <v>14</v>
      </c>
    </row>
    <row r="9" spans="1:33" s="50" customFormat="1" ht="99.75" x14ac:dyDescent="0.2">
      <c r="A9" s="140">
        <v>85</v>
      </c>
      <c r="B9" s="116" t="s">
        <v>37</v>
      </c>
      <c r="C9" s="116" t="s">
        <v>38</v>
      </c>
      <c r="D9" s="116" t="s">
        <v>39</v>
      </c>
      <c r="E9" s="114" t="s">
        <v>40</v>
      </c>
      <c r="F9" s="116" t="s">
        <v>41</v>
      </c>
      <c r="G9" s="118">
        <v>2020680010070</v>
      </c>
      <c r="H9" s="116" t="s">
        <v>42</v>
      </c>
      <c r="I9" s="110" t="s">
        <v>43</v>
      </c>
      <c r="J9" s="37" t="s">
        <v>80</v>
      </c>
      <c r="K9" s="38">
        <v>44926</v>
      </c>
      <c r="L9" s="110">
        <v>44602</v>
      </c>
      <c r="M9" s="112">
        <v>44926</v>
      </c>
      <c r="N9" s="124">
        <v>6</v>
      </c>
      <c r="O9" s="122">
        <v>6</v>
      </c>
      <c r="P9" s="120">
        <f t="shared" ref="P9:P24" si="0">IFERROR(IF(O9/N9&gt;100%,100%,O9/N9),"-")</f>
        <v>1</v>
      </c>
      <c r="Q9" s="43" t="s">
        <v>87</v>
      </c>
      <c r="R9" s="44">
        <v>1327629822</v>
      </c>
      <c r="S9" s="44"/>
      <c r="U9" s="44"/>
      <c r="V9" s="44"/>
      <c r="W9" s="105">
        <f t="shared" ref="W9:W21" si="1">SUM(R9:V9)</f>
        <v>1327629822</v>
      </c>
      <c r="X9" s="62">
        <v>1194856309</v>
      </c>
      <c r="Y9" s="85"/>
      <c r="Z9" s="85"/>
      <c r="AA9" s="85"/>
      <c r="AB9" s="86"/>
      <c r="AC9" s="104">
        <f t="shared" ref="AC9:AC15" si="2">SUM(X9:AB9)</f>
        <v>1194856309</v>
      </c>
      <c r="AD9" s="46">
        <f>IFERROR(AC9/W9,"-")</f>
        <v>0.89999206796968134</v>
      </c>
      <c r="AE9" s="47"/>
      <c r="AF9" s="48" t="s">
        <v>44</v>
      </c>
      <c r="AG9" s="49" t="s">
        <v>83</v>
      </c>
    </row>
    <row r="10" spans="1:33" s="50" customFormat="1" ht="27.75" customHeight="1" x14ac:dyDescent="0.2">
      <c r="A10" s="141"/>
      <c r="B10" s="117"/>
      <c r="C10" s="117"/>
      <c r="D10" s="117"/>
      <c r="E10" s="115"/>
      <c r="F10" s="117"/>
      <c r="G10" s="119"/>
      <c r="H10" s="117"/>
      <c r="I10" s="111"/>
      <c r="J10" s="37"/>
      <c r="K10" s="38"/>
      <c r="L10" s="111"/>
      <c r="M10" s="113"/>
      <c r="N10" s="125"/>
      <c r="O10" s="123"/>
      <c r="P10" s="121"/>
      <c r="Q10" s="43" t="s">
        <v>92</v>
      </c>
      <c r="R10" s="63">
        <v>4065440</v>
      </c>
      <c r="S10" s="63">
        <v>40054910</v>
      </c>
      <c r="U10" s="44"/>
      <c r="V10" s="44"/>
      <c r="W10" s="105">
        <f t="shared" si="1"/>
        <v>44120350</v>
      </c>
      <c r="X10" s="62"/>
      <c r="Y10" s="85"/>
      <c r="Z10" s="85"/>
      <c r="AA10" s="85"/>
      <c r="AB10" s="86"/>
      <c r="AC10" s="104"/>
      <c r="AD10" s="46"/>
      <c r="AE10" s="47"/>
      <c r="AF10" s="48"/>
      <c r="AG10" s="49"/>
    </row>
    <row r="11" spans="1:33" s="50" customFormat="1" ht="57" x14ac:dyDescent="0.2">
      <c r="A11" s="51">
        <v>86</v>
      </c>
      <c r="B11" s="52" t="s">
        <v>37</v>
      </c>
      <c r="C11" s="52" t="s">
        <v>38</v>
      </c>
      <c r="D11" s="52" t="s">
        <v>39</v>
      </c>
      <c r="E11" s="53" t="s">
        <v>45</v>
      </c>
      <c r="F11" s="52" t="s">
        <v>46</v>
      </c>
      <c r="G11" s="35">
        <v>2020680010070</v>
      </c>
      <c r="H11" s="54" t="s">
        <v>42</v>
      </c>
      <c r="I11" s="55" t="s">
        <v>45</v>
      </c>
      <c r="J11" s="37" t="s">
        <v>80</v>
      </c>
      <c r="K11" s="38">
        <v>44926</v>
      </c>
      <c r="L11" s="38">
        <v>44602</v>
      </c>
      <c r="M11" s="38">
        <v>44926</v>
      </c>
      <c r="N11" s="56">
        <v>2500</v>
      </c>
      <c r="O11" s="57">
        <v>1786</v>
      </c>
      <c r="P11" s="58">
        <f t="shared" si="0"/>
        <v>0.71440000000000003</v>
      </c>
      <c r="Q11" s="59" t="s">
        <v>86</v>
      </c>
      <c r="R11" s="63">
        <v>104700000</v>
      </c>
      <c r="S11" s="63"/>
      <c r="U11" s="44"/>
      <c r="V11" s="44"/>
      <c r="W11" s="105">
        <f t="shared" si="1"/>
        <v>104700000</v>
      </c>
      <c r="X11" s="103">
        <v>61600000</v>
      </c>
      <c r="Y11" s="87"/>
      <c r="Z11" s="86"/>
      <c r="AA11" s="86"/>
      <c r="AB11" s="86"/>
      <c r="AC11" s="104">
        <f t="shared" si="2"/>
        <v>61600000</v>
      </c>
      <c r="AD11" s="46">
        <f>IFERROR(AC11/W11,"-")</f>
        <v>0.58834765998089777</v>
      </c>
      <c r="AE11" s="47"/>
      <c r="AF11" s="48" t="s">
        <v>44</v>
      </c>
      <c r="AG11" s="49" t="s">
        <v>83</v>
      </c>
    </row>
    <row r="12" spans="1:33" s="50" customFormat="1" ht="38.25" customHeight="1" x14ac:dyDescent="0.2">
      <c r="A12" s="140">
        <v>87</v>
      </c>
      <c r="B12" s="116" t="s">
        <v>37</v>
      </c>
      <c r="C12" s="116" t="s">
        <v>38</v>
      </c>
      <c r="D12" s="116" t="s">
        <v>39</v>
      </c>
      <c r="E12" s="114" t="s">
        <v>47</v>
      </c>
      <c r="F12" s="116" t="s">
        <v>48</v>
      </c>
      <c r="G12" s="118">
        <v>2020680010070</v>
      </c>
      <c r="H12" s="116" t="s">
        <v>42</v>
      </c>
      <c r="I12" s="110" t="s">
        <v>49</v>
      </c>
      <c r="J12" s="37" t="s">
        <v>80</v>
      </c>
      <c r="K12" s="38">
        <v>44926</v>
      </c>
      <c r="L12" s="110">
        <v>44578</v>
      </c>
      <c r="M12" s="112">
        <v>44926</v>
      </c>
      <c r="N12" s="124">
        <v>2</v>
      </c>
      <c r="O12" s="122">
        <v>2</v>
      </c>
      <c r="P12" s="120">
        <f t="shared" si="0"/>
        <v>1</v>
      </c>
      <c r="Q12" s="43" t="s">
        <v>85</v>
      </c>
      <c r="R12" s="63">
        <v>45600000</v>
      </c>
      <c r="S12" s="63"/>
      <c r="U12" s="44"/>
      <c r="V12" s="44"/>
      <c r="W12" s="105">
        <f t="shared" si="1"/>
        <v>45600000</v>
      </c>
      <c r="X12" s="103">
        <v>37966666</v>
      </c>
      <c r="Y12" s="87"/>
      <c r="Z12" s="86"/>
      <c r="AA12" s="86"/>
      <c r="AB12" s="86"/>
      <c r="AC12" s="104">
        <f t="shared" si="2"/>
        <v>37966666</v>
      </c>
      <c r="AD12" s="46">
        <f>IFERROR(AC12/W12,"-")</f>
        <v>0.83260232456140348</v>
      </c>
      <c r="AE12" s="47"/>
      <c r="AF12" s="48" t="s">
        <v>44</v>
      </c>
      <c r="AG12" s="49" t="s">
        <v>83</v>
      </c>
    </row>
    <row r="13" spans="1:33" s="50" customFormat="1" ht="37.5" customHeight="1" x14ac:dyDescent="0.2">
      <c r="A13" s="141"/>
      <c r="B13" s="117"/>
      <c r="C13" s="117"/>
      <c r="D13" s="117"/>
      <c r="E13" s="115"/>
      <c r="F13" s="117"/>
      <c r="G13" s="119"/>
      <c r="H13" s="117"/>
      <c r="I13" s="111"/>
      <c r="J13" s="37"/>
      <c r="K13" s="38"/>
      <c r="L13" s="111"/>
      <c r="M13" s="113"/>
      <c r="N13" s="125"/>
      <c r="O13" s="123"/>
      <c r="P13" s="121"/>
      <c r="Q13" s="43" t="s">
        <v>92</v>
      </c>
      <c r="S13" s="63">
        <v>239000000</v>
      </c>
      <c r="U13" s="44"/>
      <c r="V13" s="44"/>
      <c r="W13" s="105">
        <f t="shared" si="1"/>
        <v>239000000</v>
      </c>
      <c r="X13" s="62"/>
      <c r="Y13" s="87"/>
      <c r="Z13" s="86"/>
      <c r="AA13" s="86"/>
      <c r="AB13" s="86"/>
      <c r="AC13" s="104">
        <f t="shared" si="2"/>
        <v>0</v>
      </c>
      <c r="AD13" s="46"/>
      <c r="AE13" s="47"/>
      <c r="AF13" s="48" t="s">
        <v>44</v>
      </c>
      <c r="AG13" s="49" t="s">
        <v>83</v>
      </c>
    </row>
    <row r="14" spans="1:33" s="50" customFormat="1" ht="63" customHeight="1" x14ac:dyDescent="0.2">
      <c r="A14" s="32">
        <v>124</v>
      </c>
      <c r="B14" s="52" t="s">
        <v>37</v>
      </c>
      <c r="C14" s="52" t="s">
        <v>50</v>
      </c>
      <c r="D14" s="33" t="s">
        <v>51</v>
      </c>
      <c r="E14" s="34" t="s">
        <v>52</v>
      </c>
      <c r="F14" s="33" t="s">
        <v>53</v>
      </c>
      <c r="G14" s="35">
        <v>2020680010082</v>
      </c>
      <c r="H14" s="33" t="s">
        <v>54</v>
      </c>
      <c r="I14" s="36" t="s">
        <v>55</v>
      </c>
      <c r="J14" s="37" t="s">
        <v>80</v>
      </c>
      <c r="K14" s="38">
        <v>44926</v>
      </c>
      <c r="L14" s="39">
        <v>44578</v>
      </c>
      <c r="M14" s="39">
        <v>44926</v>
      </c>
      <c r="N14" s="40">
        <v>125</v>
      </c>
      <c r="O14" s="91">
        <v>103</v>
      </c>
      <c r="P14" s="92">
        <f t="shared" si="0"/>
        <v>0.82399999999999995</v>
      </c>
      <c r="Q14" s="59" t="s">
        <v>98</v>
      </c>
      <c r="R14" s="93">
        <f>65704950+682104950</f>
        <v>747809900</v>
      </c>
      <c r="S14" s="93">
        <v>380895318</v>
      </c>
      <c r="U14" s="93">
        <v>150000000</v>
      </c>
      <c r="V14" s="93">
        <v>150000000</v>
      </c>
      <c r="W14" s="106">
        <f t="shared" si="1"/>
        <v>1428705218</v>
      </c>
      <c r="X14" s="83">
        <v>410717200</v>
      </c>
      <c r="Y14" s="83">
        <f>352560000-3866667</f>
        <v>348693333</v>
      </c>
      <c r="Z14" s="94"/>
      <c r="AA14" s="83">
        <f>78040000-1960000</f>
        <v>76080000</v>
      </c>
      <c r="AB14" s="95"/>
      <c r="AC14" s="104">
        <f t="shared" si="2"/>
        <v>835490533</v>
      </c>
      <c r="AD14" s="60">
        <f t="shared" ref="AD14:AD19" si="3">IFERROR(AC14/W14,"-")</f>
        <v>0.5847886061265859</v>
      </c>
      <c r="AE14" s="61"/>
      <c r="AF14" s="11" t="s">
        <v>44</v>
      </c>
      <c r="AG14" s="49" t="s">
        <v>83</v>
      </c>
    </row>
    <row r="15" spans="1:33" s="50" customFormat="1" ht="66" customHeight="1" x14ac:dyDescent="0.2">
      <c r="A15" s="32">
        <v>125</v>
      </c>
      <c r="B15" s="33" t="s">
        <v>37</v>
      </c>
      <c r="C15" s="33" t="s">
        <v>50</v>
      </c>
      <c r="D15" s="33" t="s">
        <v>51</v>
      </c>
      <c r="E15" s="34" t="s">
        <v>56</v>
      </c>
      <c r="F15" s="33" t="s">
        <v>57</v>
      </c>
      <c r="G15" s="35">
        <v>2020680010082</v>
      </c>
      <c r="H15" s="33" t="s">
        <v>54</v>
      </c>
      <c r="I15" s="36" t="s">
        <v>56</v>
      </c>
      <c r="J15" s="37" t="s">
        <v>80</v>
      </c>
      <c r="K15" s="38">
        <v>44926</v>
      </c>
      <c r="L15" s="39">
        <v>44578</v>
      </c>
      <c r="M15" s="39">
        <v>44926</v>
      </c>
      <c r="N15" s="40">
        <v>104</v>
      </c>
      <c r="O15" s="91">
        <v>106</v>
      </c>
      <c r="P15" s="92">
        <f t="shared" si="0"/>
        <v>1</v>
      </c>
      <c r="Q15" s="96" t="s">
        <v>88</v>
      </c>
      <c r="R15" s="93">
        <f>350000000+428539063</f>
        <v>778539063</v>
      </c>
      <c r="S15" s="93">
        <v>258900449</v>
      </c>
      <c r="U15" s="93">
        <v>150000000</v>
      </c>
      <c r="V15" s="93"/>
      <c r="W15" s="106">
        <f t="shared" si="1"/>
        <v>1187439512</v>
      </c>
      <c r="X15" s="83">
        <v>448046631</v>
      </c>
      <c r="Y15" s="83">
        <v>240483371</v>
      </c>
      <c r="Z15" s="97"/>
      <c r="AA15" s="83">
        <v>59500000</v>
      </c>
      <c r="AB15" s="45"/>
      <c r="AC15" s="104">
        <f t="shared" si="2"/>
        <v>748030002</v>
      </c>
      <c r="AD15" s="60">
        <f t="shared" si="3"/>
        <v>0.62995208971958139</v>
      </c>
      <c r="AE15" s="61"/>
      <c r="AF15" s="11" t="s">
        <v>44</v>
      </c>
      <c r="AG15" s="49" t="s">
        <v>83</v>
      </c>
    </row>
    <row r="16" spans="1:33" s="50" customFormat="1" ht="58.5" customHeight="1" x14ac:dyDescent="0.2">
      <c r="A16" s="32">
        <v>126</v>
      </c>
      <c r="B16" s="33" t="s">
        <v>37</v>
      </c>
      <c r="C16" s="33" t="s">
        <v>50</v>
      </c>
      <c r="D16" s="33" t="s">
        <v>51</v>
      </c>
      <c r="E16" s="34" t="s">
        <v>58</v>
      </c>
      <c r="F16" s="33" t="s">
        <v>59</v>
      </c>
      <c r="G16" s="35">
        <v>2020680010104</v>
      </c>
      <c r="H16" s="33" t="s">
        <v>60</v>
      </c>
      <c r="I16" s="36" t="str">
        <f>E16</f>
        <v>Desarrollar 144 eventos recreativos y deportivos para las comunidades bumanguesas, incluidas las vacaciones creativas para infancia.</v>
      </c>
      <c r="J16" s="37" t="s">
        <v>80</v>
      </c>
      <c r="K16" s="38">
        <v>44926</v>
      </c>
      <c r="L16" s="39">
        <v>44593</v>
      </c>
      <c r="M16" s="39">
        <v>44926</v>
      </c>
      <c r="N16" s="40">
        <v>50</v>
      </c>
      <c r="O16" s="91">
        <v>55</v>
      </c>
      <c r="P16" s="108">
        <f t="shared" si="0"/>
        <v>1</v>
      </c>
      <c r="Q16" s="59" t="s">
        <v>89</v>
      </c>
      <c r="R16" s="93">
        <f>244002156+281363174</f>
        <v>525365330</v>
      </c>
      <c r="S16" s="93">
        <v>44582533</v>
      </c>
      <c r="U16" s="93"/>
      <c r="V16" s="93"/>
      <c r="W16" s="106">
        <f t="shared" si="1"/>
        <v>569947863</v>
      </c>
      <c r="X16" s="83">
        <v>280639177</v>
      </c>
      <c r="Y16" s="83">
        <v>10500000</v>
      </c>
      <c r="Z16" s="94"/>
      <c r="AA16" s="94"/>
      <c r="AB16" s="95"/>
      <c r="AC16" s="104">
        <f t="shared" ref="AC16:AC24" si="4">SUM(X16:AB16)</f>
        <v>291139177</v>
      </c>
      <c r="AD16" s="60">
        <f t="shared" si="3"/>
        <v>0.51081720960852173</v>
      </c>
      <c r="AE16" s="64"/>
      <c r="AF16" s="11" t="s">
        <v>44</v>
      </c>
      <c r="AG16" s="49" t="s">
        <v>83</v>
      </c>
    </row>
    <row r="17" spans="1:33" s="50" customFormat="1" ht="73.5" customHeight="1" x14ac:dyDescent="0.2">
      <c r="A17" s="32">
        <v>127</v>
      </c>
      <c r="B17" s="33" t="s">
        <v>37</v>
      </c>
      <c r="C17" s="33" t="s">
        <v>50</v>
      </c>
      <c r="D17" s="33" t="s">
        <v>51</v>
      </c>
      <c r="E17" s="34" t="s">
        <v>61</v>
      </c>
      <c r="F17" s="33" t="s">
        <v>62</v>
      </c>
      <c r="G17" s="35">
        <v>2020680010104</v>
      </c>
      <c r="H17" s="33" t="s">
        <v>60</v>
      </c>
      <c r="I17" s="36" t="str">
        <f>E17</f>
        <v>Desarrollar 16 eventos deportivos y recreativos dirigido a población vulnerable: discapacidad, víctimas del conflicto interno armado y población carcelaria hombres y mujeres.</v>
      </c>
      <c r="J17" s="37" t="s">
        <v>80</v>
      </c>
      <c r="K17" s="38">
        <v>44926</v>
      </c>
      <c r="L17" s="39">
        <v>44593</v>
      </c>
      <c r="M17" s="39">
        <v>44926</v>
      </c>
      <c r="N17" s="40">
        <v>5</v>
      </c>
      <c r="O17" s="91">
        <v>4</v>
      </c>
      <c r="P17" s="92">
        <f t="shared" si="0"/>
        <v>0.8</v>
      </c>
      <c r="Q17" s="59" t="s">
        <v>89</v>
      </c>
      <c r="R17" s="93">
        <f>200000000+200000000</f>
        <v>400000000</v>
      </c>
      <c r="S17" s="93"/>
      <c r="U17" s="93"/>
      <c r="V17" s="93"/>
      <c r="W17" s="106">
        <f t="shared" si="1"/>
        <v>400000000</v>
      </c>
      <c r="X17" s="83">
        <v>160500000</v>
      </c>
      <c r="Y17" s="83"/>
      <c r="Z17" s="94"/>
      <c r="AA17" s="94"/>
      <c r="AB17" s="95"/>
      <c r="AC17" s="104">
        <f t="shared" si="4"/>
        <v>160500000</v>
      </c>
      <c r="AD17" s="60">
        <f t="shared" si="3"/>
        <v>0.40125</v>
      </c>
      <c r="AE17" s="61"/>
      <c r="AF17" s="11" t="s">
        <v>44</v>
      </c>
      <c r="AG17" s="49" t="s">
        <v>83</v>
      </c>
    </row>
    <row r="18" spans="1:33" s="50" customFormat="1" ht="80.25" customHeight="1" x14ac:dyDescent="0.2">
      <c r="A18" s="32">
        <v>128</v>
      </c>
      <c r="B18" s="116" t="s">
        <v>37</v>
      </c>
      <c r="C18" s="116" t="s">
        <v>50</v>
      </c>
      <c r="D18" s="116" t="s">
        <v>63</v>
      </c>
      <c r="E18" s="114" t="s">
        <v>64</v>
      </c>
      <c r="F18" s="116" t="s">
        <v>65</v>
      </c>
      <c r="G18" s="118">
        <v>2020680010066</v>
      </c>
      <c r="H18" s="116" t="s">
        <v>66</v>
      </c>
      <c r="I18" s="110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37" t="s">
        <v>80</v>
      </c>
      <c r="K18" s="38">
        <v>44926</v>
      </c>
      <c r="L18" s="112">
        <v>44593</v>
      </c>
      <c r="M18" s="112">
        <v>44926</v>
      </c>
      <c r="N18" s="124">
        <v>11000</v>
      </c>
      <c r="O18" s="130">
        <v>28114</v>
      </c>
      <c r="P18" s="132">
        <f>IFERROR(IF(O18/N18&gt;100%,100%,O18/N18),"-")</f>
        <v>1</v>
      </c>
      <c r="Q18" s="59" t="s">
        <v>90</v>
      </c>
      <c r="R18" s="44">
        <v>1167961154.96</v>
      </c>
      <c r="S18" s="44">
        <v>1491312284.04</v>
      </c>
      <c r="U18" s="44">
        <v>300000000</v>
      </c>
      <c r="V18" s="44">
        <v>477892984.38</v>
      </c>
      <c r="W18" s="105">
        <f t="shared" si="1"/>
        <v>3437166423.3800001</v>
      </c>
      <c r="X18" s="98">
        <v>1078276500</v>
      </c>
      <c r="Y18" s="98">
        <v>1417341460</v>
      </c>
      <c r="Z18" s="99"/>
      <c r="AA18" s="99"/>
      <c r="AB18" s="100">
        <v>40000000</v>
      </c>
      <c r="AC18" s="104">
        <f t="shared" si="4"/>
        <v>2535617960</v>
      </c>
      <c r="AD18" s="60">
        <f t="shared" si="3"/>
        <v>0.73770590296484795</v>
      </c>
      <c r="AE18" s="65"/>
      <c r="AF18" s="11" t="s">
        <v>44</v>
      </c>
      <c r="AG18" s="49" t="s">
        <v>83</v>
      </c>
    </row>
    <row r="19" spans="1:33" s="50" customFormat="1" ht="35.1" customHeight="1" x14ac:dyDescent="0.2">
      <c r="A19" s="32">
        <v>128</v>
      </c>
      <c r="B19" s="117"/>
      <c r="C19" s="117"/>
      <c r="D19" s="117"/>
      <c r="E19" s="115"/>
      <c r="F19" s="117"/>
      <c r="G19" s="119"/>
      <c r="H19" s="117"/>
      <c r="I19" s="111"/>
      <c r="J19" s="37" t="s">
        <v>80</v>
      </c>
      <c r="K19" s="38">
        <v>44926</v>
      </c>
      <c r="L19" s="113"/>
      <c r="M19" s="113"/>
      <c r="N19" s="125"/>
      <c r="O19" s="131"/>
      <c r="P19" s="133"/>
      <c r="Q19" s="59" t="s">
        <v>92</v>
      </c>
      <c r="R19" s="44">
        <v>93750000</v>
      </c>
      <c r="S19" s="44"/>
      <c r="U19" s="44"/>
      <c r="V19" s="44"/>
      <c r="W19" s="105">
        <f t="shared" si="1"/>
        <v>93750000</v>
      </c>
      <c r="X19" s="101"/>
      <c r="Y19" s="101"/>
      <c r="Z19" s="95"/>
      <c r="AA19" s="95"/>
      <c r="AB19" s="95"/>
      <c r="AC19" s="104">
        <f t="shared" ref="AC19" si="5">SUM(X19:AB19)</f>
        <v>0</v>
      </c>
      <c r="AD19" s="60">
        <f t="shared" si="3"/>
        <v>0</v>
      </c>
      <c r="AE19" s="65"/>
      <c r="AF19" s="11" t="s">
        <v>44</v>
      </c>
      <c r="AG19" s="49" t="s">
        <v>83</v>
      </c>
    </row>
    <row r="20" spans="1:33" s="50" customFormat="1" ht="44.25" customHeight="1" x14ac:dyDescent="0.2">
      <c r="A20" s="32">
        <v>129</v>
      </c>
      <c r="B20" s="33" t="s">
        <v>37</v>
      </c>
      <c r="C20" s="33" t="s">
        <v>50</v>
      </c>
      <c r="D20" s="33" t="s">
        <v>63</v>
      </c>
      <c r="E20" s="34" t="s">
        <v>67</v>
      </c>
      <c r="F20" s="33" t="s">
        <v>68</v>
      </c>
      <c r="G20" s="35">
        <v>2020680010118</v>
      </c>
      <c r="H20" s="33" t="s">
        <v>69</v>
      </c>
      <c r="I20" s="36" t="s">
        <v>70</v>
      </c>
      <c r="J20" s="37" t="s">
        <v>80</v>
      </c>
      <c r="K20" s="38">
        <v>44926</v>
      </c>
      <c r="L20" s="39">
        <v>44593</v>
      </c>
      <c r="M20" s="39">
        <v>44926</v>
      </c>
      <c r="N20" s="40">
        <v>200</v>
      </c>
      <c r="O20" s="41">
        <v>0</v>
      </c>
      <c r="P20" s="42">
        <f t="shared" si="0"/>
        <v>0</v>
      </c>
      <c r="Q20" s="66" t="s">
        <v>84</v>
      </c>
      <c r="R20" s="44">
        <v>0</v>
      </c>
      <c r="S20" s="44"/>
      <c r="U20" s="44"/>
      <c r="V20" s="44"/>
      <c r="W20" s="105">
        <f t="shared" si="1"/>
        <v>0</v>
      </c>
      <c r="X20" s="45"/>
      <c r="Y20" s="45"/>
      <c r="Z20" s="45"/>
      <c r="AA20" s="45"/>
      <c r="AB20" s="45"/>
      <c r="AC20" s="104">
        <f t="shared" si="4"/>
        <v>0</v>
      </c>
      <c r="AD20" s="60" t="str">
        <f t="shared" ref="AD20:AD25" si="6">IFERROR(AC20/W20,"-")</f>
        <v>-</v>
      </c>
      <c r="AE20" s="67"/>
      <c r="AF20" s="11" t="s">
        <v>44</v>
      </c>
      <c r="AG20" s="49" t="s">
        <v>83</v>
      </c>
    </row>
    <row r="21" spans="1:33" s="50" customFormat="1" ht="53.25" customHeight="1" x14ac:dyDescent="0.2">
      <c r="A21" s="32">
        <v>130</v>
      </c>
      <c r="B21" s="33" t="s">
        <v>37</v>
      </c>
      <c r="C21" s="33" t="s">
        <v>50</v>
      </c>
      <c r="D21" s="33" t="s">
        <v>63</v>
      </c>
      <c r="E21" s="34" t="s">
        <v>71</v>
      </c>
      <c r="F21" s="33" t="s">
        <v>72</v>
      </c>
      <c r="G21" s="68">
        <v>2020680010118</v>
      </c>
      <c r="H21" s="33" t="s">
        <v>69</v>
      </c>
      <c r="I21" s="33" t="s">
        <v>73</v>
      </c>
      <c r="J21" s="37" t="s">
        <v>80</v>
      </c>
      <c r="K21" s="38">
        <v>44926</v>
      </c>
      <c r="L21" s="39">
        <v>44593</v>
      </c>
      <c r="M21" s="39">
        <v>44926</v>
      </c>
      <c r="N21" s="40">
        <v>25</v>
      </c>
      <c r="O21" s="41">
        <v>12</v>
      </c>
      <c r="P21" s="42">
        <f t="shared" si="0"/>
        <v>0.48</v>
      </c>
      <c r="Q21" s="69" t="s">
        <v>91</v>
      </c>
      <c r="R21" s="45">
        <v>92950000</v>
      </c>
      <c r="S21" s="45"/>
      <c r="U21" s="62"/>
      <c r="V21" s="62">
        <v>1842100</v>
      </c>
      <c r="W21" s="105">
        <f t="shared" si="1"/>
        <v>94792100</v>
      </c>
      <c r="X21" s="62">
        <v>92950000</v>
      </c>
      <c r="Y21" s="62"/>
      <c r="Z21" s="62"/>
      <c r="AA21" s="62"/>
      <c r="AB21" s="62">
        <v>1842100</v>
      </c>
      <c r="AC21" s="104">
        <f t="shared" si="4"/>
        <v>94792100</v>
      </c>
      <c r="AD21" s="60">
        <f t="shared" si="6"/>
        <v>1</v>
      </c>
      <c r="AE21" s="67"/>
      <c r="AF21" s="11" t="s">
        <v>44</v>
      </c>
      <c r="AG21" s="49" t="s">
        <v>83</v>
      </c>
    </row>
    <row r="22" spans="1:33" s="50" customFormat="1" ht="40.5" customHeight="1" x14ac:dyDescent="0.2">
      <c r="A22" s="32">
        <v>129</v>
      </c>
      <c r="B22" s="33" t="s">
        <v>37</v>
      </c>
      <c r="C22" s="33" t="s">
        <v>50</v>
      </c>
      <c r="D22" s="33" t="s">
        <v>63</v>
      </c>
      <c r="E22" s="34" t="s">
        <v>67</v>
      </c>
      <c r="F22" s="33" t="s">
        <v>68</v>
      </c>
      <c r="G22" s="70" t="s">
        <v>93</v>
      </c>
      <c r="H22" s="33" t="s">
        <v>94</v>
      </c>
      <c r="I22" s="36" t="s">
        <v>70</v>
      </c>
      <c r="J22" s="37" t="s">
        <v>80</v>
      </c>
      <c r="K22" s="38">
        <v>44926</v>
      </c>
      <c r="L22" s="39">
        <v>44593</v>
      </c>
      <c r="M22" s="39">
        <v>44926</v>
      </c>
      <c r="N22" s="40">
        <v>200</v>
      </c>
      <c r="O22" s="89">
        <v>0</v>
      </c>
      <c r="P22" s="42">
        <f>IFERROR(IF(O22/N22&gt;100%,100%,O22/N22),"-")</f>
        <v>0</v>
      </c>
      <c r="Q22" s="81" t="s">
        <v>96</v>
      </c>
      <c r="R22" s="82">
        <v>50427121.509999998</v>
      </c>
      <c r="S22" s="82">
        <v>9572878.4900000002</v>
      </c>
      <c r="U22" s="90"/>
      <c r="V22" s="90"/>
      <c r="W22" s="106">
        <f>SUM(Q22:V22)</f>
        <v>60000000</v>
      </c>
      <c r="X22" s="83"/>
      <c r="Y22" s="83"/>
      <c r="Z22" s="62"/>
      <c r="AA22" s="62"/>
      <c r="AB22" s="62"/>
      <c r="AC22" s="104">
        <f>SUM(X22:AB22)</f>
        <v>0</v>
      </c>
      <c r="AD22" s="60">
        <f>IFERROR(AC22/W22,"-")</f>
        <v>0</v>
      </c>
      <c r="AE22" s="67"/>
      <c r="AF22" s="11" t="s">
        <v>44</v>
      </c>
      <c r="AG22" s="49" t="s">
        <v>83</v>
      </c>
    </row>
    <row r="23" spans="1:33" s="50" customFormat="1" ht="61.5" customHeight="1" x14ac:dyDescent="0.2">
      <c r="A23" s="32">
        <v>130</v>
      </c>
      <c r="B23" s="33" t="s">
        <v>37</v>
      </c>
      <c r="C23" s="33" t="s">
        <v>50</v>
      </c>
      <c r="D23" s="33" t="s">
        <v>63</v>
      </c>
      <c r="E23" s="34" t="s">
        <v>71</v>
      </c>
      <c r="F23" s="33" t="s">
        <v>72</v>
      </c>
      <c r="G23" s="71" t="s">
        <v>93</v>
      </c>
      <c r="H23" s="33" t="s">
        <v>94</v>
      </c>
      <c r="I23" s="33" t="s">
        <v>73</v>
      </c>
      <c r="J23" s="37" t="s">
        <v>80</v>
      </c>
      <c r="K23" s="38">
        <v>44926</v>
      </c>
      <c r="L23" s="39">
        <v>44593</v>
      </c>
      <c r="M23" s="39">
        <v>44926</v>
      </c>
      <c r="N23" s="40">
        <v>25</v>
      </c>
      <c r="O23" s="89">
        <v>18</v>
      </c>
      <c r="P23" s="42">
        <f>IFERROR(IF(O23/N23&gt;100%,100%,O23/N23),"-")</f>
        <v>0.72</v>
      </c>
      <c r="Q23" s="84" t="s">
        <v>95</v>
      </c>
      <c r="R23" s="82">
        <v>3533458888.4899998</v>
      </c>
      <c r="S23" s="82">
        <v>119697145</v>
      </c>
      <c r="U23" s="90"/>
      <c r="V23" s="90"/>
      <c r="W23" s="106">
        <f>SUM(Q23:V23)</f>
        <v>3653156033.4899998</v>
      </c>
      <c r="X23" s="83">
        <v>3173043860</v>
      </c>
      <c r="Y23" s="83">
        <v>44716245</v>
      </c>
      <c r="Z23" s="62"/>
      <c r="AA23" s="62"/>
      <c r="AB23" s="62"/>
      <c r="AC23" s="104">
        <f>SUM(X23:AB23)</f>
        <v>3217760105</v>
      </c>
      <c r="AD23" s="60">
        <f>IFERROR(AC23/W23,"-")</f>
        <v>0.88081649825560571</v>
      </c>
      <c r="AE23" s="67"/>
      <c r="AF23" s="11" t="s">
        <v>44</v>
      </c>
      <c r="AG23" s="49" t="s">
        <v>83</v>
      </c>
    </row>
    <row r="24" spans="1:33" ht="76.5" customHeight="1" x14ac:dyDescent="0.2">
      <c r="A24" s="80">
        <v>131</v>
      </c>
      <c r="B24" s="77" t="s">
        <v>37</v>
      </c>
      <c r="C24" s="77" t="s">
        <v>50</v>
      </c>
      <c r="D24" s="77" t="s">
        <v>74</v>
      </c>
      <c r="E24" s="79" t="s">
        <v>75</v>
      </c>
      <c r="F24" s="76" t="s">
        <v>76</v>
      </c>
      <c r="G24" s="75">
        <v>2020680010057</v>
      </c>
      <c r="H24" s="76" t="s">
        <v>77</v>
      </c>
      <c r="I24" s="77" t="s">
        <v>78</v>
      </c>
      <c r="J24" s="25" t="s">
        <v>80</v>
      </c>
      <c r="K24" s="26">
        <v>44926</v>
      </c>
      <c r="L24" s="78">
        <v>44593</v>
      </c>
      <c r="M24" s="78">
        <v>44926</v>
      </c>
      <c r="N24" s="72">
        <v>30</v>
      </c>
      <c r="O24" s="73">
        <v>27</v>
      </c>
      <c r="P24" s="74">
        <f t="shared" si="0"/>
        <v>0.9</v>
      </c>
      <c r="Q24" s="88" t="s">
        <v>97</v>
      </c>
      <c r="R24" s="93">
        <v>3900370092.0799999</v>
      </c>
      <c r="S24" s="93">
        <v>241338458.61999997</v>
      </c>
      <c r="U24" s="93">
        <v>110956335.5</v>
      </c>
      <c r="V24" s="93">
        <v>32167209.34</v>
      </c>
      <c r="W24" s="106">
        <f>SUM(R24:V24)</f>
        <v>4284832095.54</v>
      </c>
      <c r="X24" s="102">
        <v>2686112671.6900001</v>
      </c>
      <c r="Y24" s="83"/>
      <c r="Z24" s="83"/>
      <c r="AA24" s="83"/>
      <c r="AB24" s="83"/>
      <c r="AC24" s="107">
        <f t="shared" si="4"/>
        <v>2686112671.6900001</v>
      </c>
      <c r="AD24" s="9">
        <f t="shared" si="6"/>
        <v>0.6268886648991272</v>
      </c>
      <c r="AE24" s="27"/>
      <c r="AF24" s="11" t="s">
        <v>44</v>
      </c>
      <c r="AG24" s="12" t="s">
        <v>83</v>
      </c>
    </row>
    <row r="25" spans="1:33" ht="51" customHeight="1" x14ac:dyDescent="0.2">
      <c r="A25" s="19">
        <f>SUM(--(FREQUENCY(A9:A24,A9:A24)&gt;0))</f>
        <v>11</v>
      </c>
      <c r="B25" s="14"/>
      <c r="C25" s="15"/>
      <c r="D25" s="15"/>
      <c r="E25" s="15"/>
      <c r="F25" s="15"/>
      <c r="G25" s="15"/>
      <c r="H25" s="15"/>
      <c r="I25" s="15"/>
      <c r="J25" s="15"/>
      <c r="K25" s="5"/>
      <c r="L25" s="5"/>
      <c r="M25" s="5"/>
      <c r="N25" s="6"/>
      <c r="O25" s="4" t="s">
        <v>16</v>
      </c>
      <c r="P25" s="1">
        <f>IFERROR(AVERAGE(P9:P24),"-")</f>
        <v>0.72603076923076926</v>
      </c>
      <c r="Q25" s="2"/>
      <c r="R25" s="7">
        <f>SUM(R9:R24)</f>
        <v>12772626812.039999</v>
      </c>
      <c r="S25" s="7">
        <f>SUM(S9:S24)</f>
        <v>2825353976.1499996</v>
      </c>
      <c r="T25" s="7">
        <f>SUM('[1]SEPTIEMBRE 2022'!G30:G32)</f>
        <v>0</v>
      </c>
      <c r="U25" s="7">
        <f t="shared" ref="U25:AC25" si="7">SUM(U9:U24)</f>
        <v>710956335.5</v>
      </c>
      <c r="V25" s="7">
        <f t="shared" si="7"/>
        <v>661902293.72000003</v>
      </c>
      <c r="W25" s="16">
        <f t="shared" si="7"/>
        <v>16970839417.41</v>
      </c>
      <c r="X25" s="7">
        <f t="shared" si="7"/>
        <v>9624709014.6900005</v>
      </c>
      <c r="Y25" s="7">
        <f t="shared" si="7"/>
        <v>2061734409</v>
      </c>
      <c r="Z25" s="7">
        <f t="shared" si="7"/>
        <v>0</v>
      </c>
      <c r="AA25" s="7">
        <f t="shared" si="7"/>
        <v>135580000</v>
      </c>
      <c r="AB25" s="7">
        <f t="shared" si="7"/>
        <v>41842100</v>
      </c>
      <c r="AC25" s="3">
        <f t="shared" si="7"/>
        <v>11863865523.690001</v>
      </c>
      <c r="AD25" s="8">
        <f t="shared" si="6"/>
        <v>0.69907358333254455</v>
      </c>
      <c r="AE25" s="3">
        <f>SUM(AE9:AE24)</f>
        <v>0</v>
      </c>
      <c r="AF25" s="2"/>
      <c r="AG25" s="2"/>
    </row>
    <row r="27" spans="1:33" x14ac:dyDescent="0.2">
      <c r="R27" s="13"/>
    </row>
    <row r="29" spans="1:33" x14ac:dyDescent="0.2">
      <c r="F29" s="28"/>
      <c r="G29" s="28"/>
    </row>
    <row r="30" spans="1:33" x14ac:dyDescent="0.2">
      <c r="F30" s="28"/>
      <c r="G30" s="28"/>
    </row>
    <row r="31" spans="1:33" x14ac:dyDescent="0.2">
      <c r="F31" s="28"/>
      <c r="G31" s="28"/>
    </row>
    <row r="32" spans="1:33" ht="30.75" customHeight="1" x14ac:dyDescent="0.2">
      <c r="F32" s="10"/>
      <c r="V32" s="29"/>
    </row>
    <row r="33" spans="20:23" x14ac:dyDescent="0.2">
      <c r="W33" s="30"/>
    </row>
    <row r="34" spans="20:23" x14ac:dyDescent="0.2">
      <c r="T34" s="31"/>
    </row>
    <row r="36" spans="20:23" x14ac:dyDescent="0.2">
      <c r="W36" s="30"/>
    </row>
    <row r="38" spans="20:23" x14ac:dyDescent="0.2">
      <c r="W38" s="29"/>
    </row>
  </sheetData>
  <mergeCells count="59">
    <mergeCell ref="AE1:AG1"/>
    <mergeCell ref="AE2:AG2"/>
    <mergeCell ref="AE3:AG3"/>
    <mergeCell ref="AE4:AG4"/>
    <mergeCell ref="AE7:AE8"/>
    <mergeCell ref="AF7:AG7"/>
    <mergeCell ref="E18:E19"/>
    <mergeCell ref="F18:F19"/>
    <mergeCell ref="A1:A4"/>
    <mergeCell ref="A5:C5"/>
    <mergeCell ref="A6:C6"/>
    <mergeCell ref="B1:AD4"/>
    <mergeCell ref="D6:G6"/>
    <mergeCell ref="D5:G5"/>
    <mergeCell ref="A9:A10"/>
    <mergeCell ref="B12:B13"/>
    <mergeCell ref="C12:C13"/>
    <mergeCell ref="D12:D13"/>
    <mergeCell ref="A12:A13"/>
    <mergeCell ref="B9:B10"/>
    <mergeCell ref="C9:C10"/>
    <mergeCell ref="D9:D10"/>
    <mergeCell ref="X7:AC7"/>
    <mergeCell ref="G7:M7"/>
    <mergeCell ref="AD7:AD8"/>
    <mergeCell ref="G18:G19"/>
    <mergeCell ref="H18:H19"/>
    <mergeCell ref="I18:I19"/>
    <mergeCell ref="N18:N19"/>
    <mergeCell ref="O18:O19"/>
    <mergeCell ref="P18:P19"/>
    <mergeCell ref="I9:I10"/>
    <mergeCell ref="G9:G10"/>
    <mergeCell ref="H9:H10"/>
    <mergeCell ref="P9:P10"/>
    <mergeCell ref="L18:L19"/>
    <mergeCell ref="O9:O10"/>
    <mergeCell ref="N9:N10"/>
    <mergeCell ref="Q7:W7"/>
    <mergeCell ref="P12:P13"/>
    <mergeCell ref="O12:O13"/>
    <mergeCell ref="N12:N13"/>
    <mergeCell ref="M12:M13"/>
    <mergeCell ref="B7:F7"/>
    <mergeCell ref="N7:P7"/>
    <mergeCell ref="L12:L13"/>
    <mergeCell ref="M18:M19"/>
    <mergeCell ref="I12:I13"/>
    <mergeCell ref="E9:E10"/>
    <mergeCell ref="M9:M10"/>
    <mergeCell ref="L9:L10"/>
    <mergeCell ref="F9:F10"/>
    <mergeCell ref="H12:H13"/>
    <mergeCell ref="G12:G13"/>
    <mergeCell ref="F12:F13"/>
    <mergeCell ref="E12:E13"/>
    <mergeCell ref="B18:B19"/>
    <mergeCell ref="C18:C19"/>
    <mergeCell ref="D18:D19"/>
  </mergeCells>
  <conditionalFormatting sqref="P9 P24 P11:P12 P14:P18 P20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2022-10-14T17:11:37Z</cp:lastPrinted>
  <dcterms:created xsi:type="dcterms:W3CDTF">2008-07-08T21:30:46Z</dcterms:created>
  <dcterms:modified xsi:type="dcterms:W3CDTF">2022-10-20T16:27:45Z</dcterms:modified>
</cp:coreProperties>
</file>