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6445c34ce01e54f9/010.TORNEO COMUNAL FUTBOL DE SALON  MASCULINO Y FEMENINO/SEGUIMIENTOS PLANES  2022/PLAN DE ACCIÓN 2022/AGOSTO/"/>
    </mc:Choice>
  </mc:AlternateContent>
  <xr:revisionPtr revIDLastSave="61" documentId="8_{78A9E8A6-7C0F-4953-BE1A-C56A926985EE}" xr6:coauthVersionLast="47" xr6:coauthVersionMax="47" xr10:uidLastSave="{78084D42-6EB0-4AEE-921E-9F7B77E8C530}"/>
  <bookViews>
    <workbookView showSheetTabs="0" xWindow="-120" yWindow="-120" windowWidth="20730" windowHeight="11040" xr2:uid="{00000000-000D-0000-FFFF-FFFF00000000}"/>
  </bookViews>
  <sheets>
    <sheet name="PA 2022" sheetId="14" r:id="rId1"/>
  </sheets>
  <definedNames>
    <definedName name="_xlnm._FilterDatabase" localSheetId="0" hidden="1">'PA 2022'!$A$8:$AG$25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14" i="14" l="1"/>
  <c r="Y14" i="14"/>
  <c r="I16" i="14" l="1"/>
  <c r="U25" i="14"/>
  <c r="AC19" i="14"/>
  <c r="W19" i="14"/>
  <c r="AD19" i="14" s="1"/>
  <c r="AC23" i="14"/>
  <c r="W23" i="14"/>
  <c r="P23" i="14"/>
  <c r="R17" i="14"/>
  <c r="R16" i="14"/>
  <c r="V25" i="14"/>
  <c r="S25" i="14"/>
  <c r="R14" i="14"/>
  <c r="R25" i="14"/>
  <c r="R15" i="14"/>
  <c r="AC22" i="14"/>
  <c r="W22" i="14"/>
  <c r="AD22" i="14" s="1"/>
  <c r="P22" i="14"/>
  <c r="X25" i="14"/>
  <c r="AA25" i="14"/>
  <c r="AC14" i="14"/>
  <c r="AD14" i="14" s="1"/>
  <c r="W10" i="14"/>
  <c r="Z25" i="14"/>
  <c r="AB25" i="14"/>
  <c r="T25" i="14"/>
  <c r="AC13" i="14"/>
  <c r="W13" i="14"/>
  <c r="AC12" i="14"/>
  <c r="W12" i="14"/>
  <c r="AC11" i="14"/>
  <c r="W11" i="14"/>
  <c r="AC9" i="14"/>
  <c r="AD9" i="14" s="1"/>
  <c r="W9" i="14"/>
  <c r="A25" i="14"/>
  <c r="AC15" i="14"/>
  <c r="W24" i="14"/>
  <c r="W21" i="14"/>
  <c r="W20" i="14"/>
  <c r="W18" i="14"/>
  <c r="AD18" i="14" s="1"/>
  <c r="W17" i="14"/>
  <c r="W16" i="14"/>
  <c r="W15" i="14"/>
  <c r="W14" i="14"/>
  <c r="P18" i="14"/>
  <c r="P11" i="14"/>
  <c r="P12" i="14"/>
  <c r="P14" i="14"/>
  <c r="P25" i="14" s="1"/>
  <c r="P15" i="14"/>
  <c r="P16" i="14"/>
  <c r="P17" i="14"/>
  <c r="P20" i="14"/>
  <c r="P21" i="14"/>
  <c r="P24" i="14"/>
  <c r="AC16" i="14"/>
  <c r="AC17" i="14"/>
  <c r="AC18" i="14"/>
  <c r="AC20" i="14"/>
  <c r="AD20" i="14"/>
  <c r="AC21" i="14"/>
  <c r="AC24" i="14"/>
  <c r="AD24" i="14" s="1"/>
  <c r="P9" i="14"/>
  <c r="I17" i="14"/>
  <c r="I18" i="14"/>
  <c r="AE25" i="14"/>
  <c r="Y25" i="14"/>
  <c r="AD15" i="14"/>
  <c r="AD17" i="14"/>
  <c r="AD11" i="14"/>
  <c r="AD12" i="14"/>
  <c r="AD21" i="14" l="1"/>
  <c r="AD16" i="14"/>
  <c r="AD23" i="14"/>
  <c r="AC25" i="14"/>
  <c r="W25" i="14"/>
  <c r="AD25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tc={C5BAB26D-9C14-4622-83D9-D5CC4C291B3F}</author>
    <author>tc={582B169D-F0FB-44D8-9171-AD2EF4BF810B}</author>
  </authors>
  <commentList>
    <comment ref="Y14" authorId="0" shapeId="0" xr:uid="{C5BAB26D-9C14-4622-83D9-D5CC4C291B3F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Revisar si la liberaciòn de saldo del logistico Juan Alexis Rey corresponde a esta meta.</t>
      </text>
    </comment>
    <comment ref="AA14" authorId="1" shapeId="0" xr:uid="{582B169D-F0FB-44D8-9171-AD2EF4BF810B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Revisar si la liberaciòn de saldo del logistico Juan Alexis Rey corresponde a esta meta.</t>
      </text>
    </comment>
  </commentList>
</comments>
</file>

<file path=xl/sharedStrings.xml><?xml version="1.0" encoding="utf-8"?>
<sst xmlns="http://schemas.openxmlformats.org/spreadsheetml/2006/main" count="197" uniqueCount="99">
  <si>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</si>
  <si>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</si>
  <si>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</si>
  <si>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</si>
  <si>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</si>
  <si>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</si>
  <si>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</si>
  <si>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</si>
  <si>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</si>
  <si>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</si>
  <si>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</si>
  <si>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</si>
  <si>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</si>
  <si>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</si>
  <si>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</si>
  <si>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</si>
  <si>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</si>
  <si>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</si>
  <si>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</si>
  <si>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</si>
  <si>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</si>
  <si>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</si>
  <si>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</si>
  <si>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</si>
  <si>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</si>
  <si>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</si>
  <si>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</si>
  <si>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</si>
  <si>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</si>
  <si>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</si>
  <si>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</si>
  <si>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</si>
  <si>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</si>
  <si>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</si>
  <si>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</si>
  <si>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</si>
  <si>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</si>
  <si>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BUCARAMANGA EQUITATIVA E INCLUYENTE: UNA CIUDAD DE BIENESTAR</t>
  </si>
  <si>
    <t>Capacidades Y Oportunidades Para Superar Brechas Sociales</t>
  </si>
  <si>
    <t>Juventud Dinámica, Participativa Y Responsable</t>
  </si>
  <si>
    <t>Mantener las 6 casas de la juventud con una oferta programática del uso adecuado del tiempo libre, acompañamiento psicosocial y conectividad digital.</t>
  </si>
  <si>
    <t>Número de casas de la juventud mantenidas con una oferta programática del uso adecuado del tiempo libre, acompañamiento psicosocial y conectividad digital.</t>
  </si>
  <si>
    <t>FORTALECIMIENTO DE ESPACIOS Y MECANISMOS DE PREVENCIÓN Y PARTICIPACIÓN PARA EL DESARROLLO INTEGRAL DE LOS JÓVENES EN EL MUNICIPIO DE BUCARAMANGA</t>
  </si>
  <si>
    <t>Mantener las 6 casas de la juventud con oferta programática para el buen uso del tiempo libre</t>
  </si>
  <si>
    <t>INDERBU</t>
  </si>
  <si>
    <t>Vincular 7.000 jóvenes en los diferentes procesos democráticos de participación ciudadana.</t>
  </si>
  <si>
    <t>Número de jóvenes vinculados en los diferentes procesos democráticos de participación ciudadana.</t>
  </si>
  <si>
    <t>Implementar 6 procesos de comunicación estratégica mediante campañas de innovación para la promoción y prevención de flagelos juveniles.</t>
  </si>
  <si>
    <t>Número de procesos de comunicación estratégica implementados mediante campañas de innovación para la promoción y prevención de flagelos juveniles.</t>
  </si>
  <si>
    <t>Implementar 6 procesos de comunicación estratégica para la prevención de flagelos juveniles</t>
  </si>
  <si>
    <t>Movimiento, Satisfacción Y Vida, Una Ciudad Activa</t>
  </si>
  <si>
    <t>Fomento A La Recreación, La Actividad Física Y El Deporte: Me Gozo Mi Ciudad Y Mi Territorio</t>
  </si>
  <si>
    <t>Realizar 350 eventos de hábitos de vida saludable (recreovías, ciclovías, ciclopaseos y caminatas ecológicas por senderos y cerros).</t>
  </si>
  <si>
    <t>Número de eventos de hábitos de vida saludable (recreovías, ciclovías, ciclopaseos y caminatas ecológicas por senderos y cerros) realizados.</t>
  </si>
  <si>
    <t>FORTALECIMIENTO DE LAS ESTRATEGIAS DE HÁBITOS Y ESTILOS DE VIDA SALUDABLE EN EL MUNICIPIO DE BUCARAMANGA</t>
  </si>
  <si>
    <t xml:space="preserve">Realizar 350 eventos de hábitos de vida saludable (Recreovías. ciclovías. ciclopaseos y caminatas ecológicas por senderos y cerros). </t>
  </si>
  <si>
    <t>Mantener 104 grupos comunitarios para la práctica de la actividad física regular que genere hábitos y estilos de vida saludables en ágoras, parques y canchas.</t>
  </si>
  <si>
    <t>Número de grupos comunitarios mantenidos para la práctica de la actividad física regular que genere hábitos y estilos de vida saludables en ágoras, parques y canchas.</t>
  </si>
  <si>
    <t>Desarrollar 144 eventos recreativos y deportivos para las comunidades bumanguesas, incluidas las vacaciones creativas para infancia.</t>
  </si>
  <si>
    <t>Número de eventos recreativos y deportivos desarrollados para las comunidades bumanguesas, incluidas las vacaciones creativas para infancia.</t>
  </si>
  <si>
    <t>DESARROLLO DE EVENTOS DEPORTIVOS Y RECREATIVOS SOCIOCOMUNITARIOS PARA EL APROVECHAMIENTO DEL TIEMPO LIBRE EN EL MUNICIPIO DE BUCARAMANGA</t>
  </si>
  <si>
    <t>Desarrollar 16 eventos deportivos y recreativos dirigido a población vulnerable: discapacidad, víctimas del conflicto interno armado y población carcelaria hombres y mujeres.</t>
  </si>
  <si>
    <t>Número de eventos deportivos y recreativos dirigidos a población vulnerable: discapacidad, víctimas del conflicto interno armado y población carcelaria hombres y mujeres desarrollados.</t>
  </si>
  <si>
    <t>Formación Y Preparación De Deportistas</t>
  </si>
  <si>
    <t>Vincular 53.000 niños y niñas en procesos de formación y preparación de deportistas a través de centros de educación física, escuelas de iniciación, ciclo de perfeccionamiento atlético y competencias y festivales deportivos en los juegos estudiantiles.</t>
  </si>
  <si>
    <t>Número niños y niñas vinculados en procesos de formación y preparación de deportistas a través de centros de educación física, escuelas de iniciación, ciclo de perfeccionamiento atlético y competencias y festivales deportivos en los juegos estudiantiles.</t>
  </si>
  <si>
    <t>FORTALECIMIENTO DE LOS PROCESOS FORMATIVOS, COMPETITIVOS Y DE EDUCACIÓN FÍSICA EN EL MUNICIPIO DE BUCARAMANGA</t>
  </si>
  <si>
    <t>Capacitar 800 personas en áreas afines a la actividad física, recreación y deporte.</t>
  </si>
  <si>
    <t>Número de personas capacitadas en áreas afines a la actividad física, recreación y deporte.</t>
  </si>
  <si>
    <t>APOYO A LAS INICIATIVAS DEL DEPORTE ASOCIADO. ORGANIZACIONES COMUNALES Y GRUPOS DIFERENCIALES EN EL MUNICIPIO DE   BUCARAMANGA</t>
  </si>
  <si>
    <t>Capacitar 800 personas en áreas afines a la actividad  física, recreación y deporte</t>
  </si>
  <si>
    <t>Apoyar 80 iniciativas de organismos del deporte asociado, grupos diferenciales y de comunidades generales.</t>
  </si>
  <si>
    <t>Número de iniciativas apoyadas de organismos del deporte asociado, grupos diferenciales y de comunidades generales.</t>
  </si>
  <si>
    <t>Apoyar 80 Iniciativas de organismos del deporte asociado, grupos diferenciales y de comunidades generales.</t>
  </si>
  <si>
    <t>Ambientes Deportivos Y Recreativos Dignos Y Eficientes</t>
  </si>
  <si>
    <t>Realizar mantenimiento y adecuaciones menores a 105 campos y/o escenarios deportivos.</t>
  </si>
  <si>
    <t>Número de campos y/o escenarios deportivos con mantenimientos y adecuaciones menores.</t>
  </si>
  <si>
    <t>ADMINISTRACIÓN Y MANTENIMIENTO DE LOS ESCENARIOS Y CAMPOS DEPORTIVOS EN EL MUNICIPIO DE BUCARAMANGA</t>
  </si>
  <si>
    <t>Proveer el servicio de administración y mantenimiento a 105 escenarios y campos deportivos bajo custodia del INDERBU en el municipio de Bucaramanga.</t>
  </si>
  <si>
    <t xml:space="preserve"> PLAN DE ACCIÓN - PLAN DE DESARROLLO MUNICIPAL
INSTITUTO DE LA JUVENTUD EL DEPORTE Y LA RECREACION DE BUCARAMANGA - INDERBU</t>
  </si>
  <si>
    <t>01/0/2022</t>
  </si>
  <si>
    <t>Código BPIN</t>
  </si>
  <si>
    <r>
      <t xml:space="preserve">Código:  </t>
    </r>
    <r>
      <rPr>
        <sz val="11"/>
        <rFont val="Arial"/>
        <family val="2"/>
      </rPr>
      <t>F-DPM-1210-238,37-030</t>
    </r>
  </si>
  <si>
    <t>Pedro Alonso Ballesteros Miranda</t>
  </si>
  <si>
    <t>2.3.2.02.02.009.4302062</t>
  </si>
  <si>
    <t>2.3.2.02.02.009.0204015</t>
  </si>
  <si>
    <t>2.3.2.02.02.008.0204015
2.3.2.02.02.009.0204016</t>
  </si>
  <si>
    <t>2.3.2.02.01.003.0204005
2.3.2.02.02.006.0204005
2.3.2.02.02.007.0204015
2.3.2.02.02.008.0204015
2.3.2.02.02.009.0204005
2.3.2.02.02.009.0204015
2.3.2.02.02.009.0204016</t>
  </si>
  <si>
    <t xml:space="preserve">2.3.2.02.01.003.4301001.
2.3.2.02.02.009.4301001.   
2.3.2.02.02.009.4301034.                  </t>
  </si>
  <si>
    <t>2.3.2.02.01.003.4301001.
2.3.2.02.02.006.4301037.   
2.3.2.02.02.008.4301037.
2.3.2.02.02.009.4301001.</t>
  </si>
  <si>
    <t>2.3.2.02.02.009.4301038</t>
  </si>
  <si>
    <t>2.3.2.02.01.003.4301037.
2.3.2.02.02.006.4301037.
2.3.2.02.02.007.4301037.
2.3.2.02.02.009.4301007.
2.3.2.02.02.009.4301037.</t>
  </si>
  <si>
    <t>2.3.2.02.02.009.4301034</t>
  </si>
  <si>
    <t>2.3.2.02.01.003.4301003.
2.3.2.02.02.006.4301003.
2.3.2.02.02.008.4301003.
2.3.2.02.02.008.4301004.
2.3.2.02.02.009.4301003.</t>
  </si>
  <si>
    <t>Pendiente Adicionar al proyecto</t>
  </si>
  <si>
    <t>2022680010013</t>
  </si>
  <si>
    <t>APOYO EN LA ORGANIZACIÓN, EJECUCIÓN Y PARTICIPACIÓN EN EVENTOS DEPORTIVOS Y RECREATIVOS A LOS ORGANISMOS DEL DEPORTE ASOCIADO, COMUNITARIO Y DIFERENCIAL EN EL MUNICIPIO DE BUCARAMANGA</t>
  </si>
  <si>
    <t>2.3.2.01.01.003.03.02.43.02.004
2.3.2.02.01.003.43.02.004
2.3.2.02.02.008.43.02.004
2.3.2.02.02.009.43.02.004</t>
  </si>
  <si>
    <t>2.3.2.02.02.009.43.02.062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</si>
</sst>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\ #,##0;\-&quot;$&quot;\ #,##0"/>
    <numFmt numFmtId="7" formatCode="&quot;$&quot;\ #,##0.00;\-&quot;$&quot;\ #,##0.0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  <numFmt numFmtId="167" formatCode="&quot;$&quot;\ #,##0.00"/>
    <numFmt numFmtId="168" formatCode="_-* #,##0_-;\-* #,##0_-;_-* &quot;-&quot;??_-;_-@_-"/>
  </numFmts>
  <fonts count="10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201F1E"/>
      <name val="Arial"/>
      <family val="2"/>
    </font>
    <font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</cellStyleXfs>
  <cellXfs count="136">
    <xf numFmtId="0" fontId="0" fillId="0" borderId="0" xfId="0"/>
    <xf numFmtId="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9" fontId="7" fillId="2" borderId="5" xfId="0" applyNumberFormat="1" applyFont="1" applyFill="1" applyBorder="1" applyAlignment="1">
      <alignment horizontal="center" vertical="center"/>
    </xf>
    <xf numFmtId="9" fontId="7" fillId="2" borderId="3" xfId="0" applyNumberFormat="1" applyFont="1" applyFill="1" applyBorder="1" applyAlignment="1">
      <alignment horizontal="center" vertical="center"/>
    </xf>
    <xf numFmtId="165" fontId="6" fillId="2" borderId="2" xfId="108" applyNumberFormat="1" applyFont="1" applyFill="1" applyBorder="1" applyAlignment="1">
      <alignment vertical="center"/>
    </xf>
    <xf numFmtId="9" fontId="7" fillId="2" borderId="7" xfId="107" applyFont="1" applyFill="1" applyBorder="1" applyAlignment="1">
      <alignment horizontal="center" vertical="center" wrapText="1"/>
    </xf>
    <xf numFmtId="9" fontId="6" fillId="0" borderId="2" xfId="107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66" fontId="6" fillId="0" borderId="0" xfId="108" applyNumberFormat="1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justify" vertical="center"/>
    </xf>
    <xf numFmtId="0" fontId="6" fillId="2" borderId="5" xfId="0" applyFont="1" applyFill="1" applyBorder="1" applyAlignment="1">
      <alignment vertical="center"/>
    </xf>
    <xf numFmtId="44" fontId="7" fillId="2" borderId="2" xfId="108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4" fontId="3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164" fontId="3" fillId="0" borderId="3" xfId="0" applyNumberFormat="1" applyFont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1" fontId="3" fillId="3" borderId="2" xfId="0" applyNumberFormat="1" applyFont="1" applyFill="1" applyBorder="1" applyAlignment="1">
      <alignment horizontal="justify" vertical="center" wrapText="1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165" fontId="3" fillId="0" borderId="0" xfId="0" applyNumberFormat="1" applyFont="1" applyAlignment="1">
      <alignment vertical="center"/>
    </xf>
    <xf numFmtId="168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164" fontId="0" fillId="3" borderId="3" xfId="0" applyNumberForma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left" vertical="center" wrapText="1"/>
    </xf>
    <xf numFmtId="166" fontId="0" fillId="3" borderId="2" xfId="108" applyNumberFormat="1" applyFont="1" applyFill="1" applyBorder="1" applyAlignment="1">
      <alignment vertical="center" wrapText="1"/>
    </xf>
    <xf numFmtId="5" fontId="0" fillId="3" borderId="2" xfId="108" applyNumberFormat="1" applyFont="1" applyFill="1" applyBorder="1" applyAlignment="1">
      <alignment horizontal="right" vertical="center" wrapText="1"/>
    </xf>
    <xf numFmtId="5" fontId="0" fillId="2" borderId="2" xfId="108" applyNumberFormat="1" applyFont="1" applyFill="1" applyBorder="1" applyAlignment="1">
      <alignment horizontal="right" vertical="center" wrapText="1"/>
    </xf>
    <xf numFmtId="9" fontId="0" fillId="3" borderId="2" xfId="107" applyFont="1" applyFill="1" applyBorder="1" applyAlignment="1">
      <alignment horizontal="center" vertical="center" wrapText="1"/>
    </xf>
    <xf numFmtId="5" fontId="0" fillId="3" borderId="2" xfId="108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164" fontId="0" fillId="0" borderId="2" xfId="0" applyNumberFormat="1" applyBorder="1" applyAlignment="1">
      <alignment horizontal="justify" vertical="center" wrapText="1"/>
    </xf>
    <xf numFmtId="3" fontId="0" fillId="0" borderId="2" xfId="0" applyNumberFormat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1" fontId="0" fillId="3" borderId="2" xfId="0" applyNumberFormat="1" applyFill="1" applyBorder="1" applyAlignment="1">
      <alignment horizontal="left" vertical="center" wrapText="1"/>
    </xf>
    <xf numFmtId="9" fontId="0" fillId="0" borderId="2" xfId="107" applyFont="1" applyFill="1" applyBorder="1" applyAlignment="1">
      <alignment horizontal="center" vertical="center" wrapText="1"/>
    </xf>
    <xf numFmtId="5" fontId="0" fillId="0" borderId="2" xfId="108" applyNumberFormat="1" applyFont="1" applyFill="1" applyBorder="1" applyAlignment="1">
      <alignment horizontal="center" vertical="center" wrapText="1"/>
    </xf>
    <xf numFmtId="5" fontId="0" fillId="0" borderId="2" xfId="108" applyNumberFormat="1" applyFont="1" applyFill="1" applyBorder="1" applyAlignment="1">
      <alignment horizontal="right" vertical="center" wrapText="1"/>
    </xf>
    <xf numFmtId="166" fontId="0" fillId="0" borderId="2" xfId="108" applyNumberFormat="1" applyFont="1" applyFill="1" applyBorder="1" applyAlignment="1">
      <alignment vertical="center" wrapText="1"/>
    </xf>
    <xf numFmtId="5" fontId="0" fillId="0" borderId="7" xfId="108" applyNumberFormat="1" applyFont="1" applyFill="1" applyBorder="1" applyAlignment="1">
      <alignment horizontal="center" vertical="center" wrapText="1"/>
    </xf>
    <xf numFmtId="5" fontId="0" fillId="0" borderId="2" xfId="110" applyNumberFormat="1" applyFont="1" applyFill="1" applyBorder="1" applyAlignment="1">
      <alignment horizontal="center" vertical="center" wrapText="1"/>
    </xf>
    <xf numFmtId="1" fontId="0" fillId="3" borderId="2" xfId="0" applyNumberFormat="1" applyFill="1" applyBorder="1" applyAlignment="1">
      <alignment horizontal="justify" vertical="center" wrapText="1"/>
    </xf>
    <xf numFmtId="0" fontId="0" fillId="0" borderId="2" xfId="0" applyBorder="1" applyAlignment="1">
      <alignment vertical="center"/>
    </xf>
    <xf numFmtId="1" fontId="0" fillId="0" borderId="2" xfId="0" applyNumberFormat="1" applyBorder="1" applyAlignment="1">
      <alignment horizontal="center" vertical="center" wrapText="1"/>
    </xf>
    <xf numFmtId="0" fontId="0" fillId="3" borderId="2" xfId="0" applyFill="1" applyBorder="1" applyAlignment="1">
      <alignment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66" fontId="0" fillId="0" borderId="2" xfId="0" applyNumberFormat="1" applyBorder="1" applyAlignment="1">
      <alignment vertical="center"/>
    </xf>
    <xf numFmtId="1" fontId="6" fillId="3" borderId="2" xfId="0" applyNumberFormat="1" applyFont="1" applyFill="1" applyBorder="1" applyAlignment="1">
      <alignment horizontal="justify" vertical="center" wrapText="1"/>
    </xf>
    <xf numFmtId="166" fontId="6" fillId="0" borderId="2" xfId="108" applyNumberFormat="1" applyFont="1" applyFill="1" applyBorder="1" applyAlignment="1">
      <alignment vertical="center" wrapText="1"/>
    </xf>
    <xf numFmtId="5" fontId="6" fillId="3" borderId="2" xfId="108" applyNumberFormat="1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vertical="center" wrapText="1"/>
    </xf>
    <xf numFmtId="167" fontId="0" fillId="0" borderId="2" xfId="0" applyNumberFormat="1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44" fontId="0" fillId="0" borderId="2" xfId="0" applyNumberFormat="1" applyBorder="1" applyAlignment="1">
      <alignment horizontal="right" vertical="center" wrapText="1"/>
    </xf>
    <xf numFmtId="5" fontId="6" fillId="0" borderId="2" xfId="108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3" fontId="6" fillId="0" borderId="2" xfId="0" applyNumberFormat="1" applyFont="1" applyBorder="1" applyAlignment="1">
      <alignment horizontal="right" vertical="center" wrapText="1"/>
    </xf>
    <xf numFmtId="5" fontId="6" fillId="0" borderId="2" xfId="110" applyNumberFormat="1" applyFont="1" applyFill="1" applyBorder="1" applyAlignment="1">
      <alignment horizontal="right" vertical="center" wrapText="1"/>
    </xf>
    <xf numFmtId="42" fontId="6" fillId="0" borderId="2" xfId="113" applyFont="1" applyFill="1" applyBorder="1" applyAlignment="1">
      <alignment horizontal="right" vertical="center" wrapText="1"/>
    </xf>
    <xf numFmtId="5" fontId="0" fillId="0" borderId="2" xfId="110" applyNumberFormat="1" applyFont="1" applyFill="1" applyBorder="1" applyAlignment="1">
      <alignment horizontal="right" vertical="center" wrapText="1"/>
    </xf>
    <xf numFmtId="167" fontId="6" fillId="0" borderId="2" xfId="108" applyNumberFormat="1" applyFont="1" applyFill="1" applyBorder="1" applyAlignment="1">
      <alignment vertical="center" wrapText="1"/>
    </xf>
    <xf numFmtId="7" fontId="4" fillId="6" borderId="2" xfId="108" applyNumberFormat="1" applyFont="1" applyFill="1" applyBorder="1" applyAlignment="1">
      <alignment vertical="center" wrapText="1"/>
    </xf>
    <xf numFmtId="7" fontId="4" fillId="7" borderId="2" xfId="108" applyNumberFormat="1" applyFont="1" applyFill="1" applyBorder="1" applyAlignment="1">
      <alignment vertical="center" wrapText="1"/>
    </xf>
    <xf numFmtId="7" fontId="4" fillId="8" borderId="2" xfId="108" applyNumberFormat="1" applyFont="1" applyFill="1" applyBorder="1" applyAlignment="1">
      <alignment vertical="center" wrapText="1"/>
    </xf>
    <xf numFmtId="7" fontId="4" fillId="4" borderId="2" xfId="108" applyNumberFormat="1" applyFont="1" applyFill="1" applyBorder="1" applyAlignment="1">
      <alignment vertical="center" wrapText="1"/>
    </xf>
    <xf numFmtId="7" fontId="4" fillId="9" borderId="2" xfId="108" applyNumberFormat="1" applyFont="1" applyFill="1" applyBorder="1" applyAlignment="1">
      <alignment vertical="center" wrapText="1"/>
    </xf>
    <xf numFmtId="7" fontId="7" fillId="10" borderId="2" xfId="108" applyNumberFormat="1" applyFont="1" applyFill="1" applyBorder="1" applyAlignment="1">
      <alignment vertical="center" wrapText="1"/>
    </xf>
    <xf numFmtId="7" fontId="7" fillId="5" borderId="2" xfId="108" applyNumberFormat="1" applyFont="1" applyFill="1" applyBorder="1" applyAlignment="1">
      <alignment vertical="center" wrapText="1"/>
    </xf>
    <xf numFmtId="2" fontId="7" fillId="0" borderId="2" xfId="109" applyNumberFormat="1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 wrapText="1"/>
    </xf>
    <xf numFmtId="3" fontId="0" fillId="2" borderId="7" xfId="0" applyNumberForma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 wrapText="1"/>
    </xf>
    <xf numFmtId="164" fontId="0" fillId="3" borderId="7" xfId="0" applyNumberFormat="1" applyFill="1" applyBorder="1" applyAlignment="1">
      <alignment horizontal="center" vertical="center" wrapText="1"/>
    </xf>
  </cellXfs>
  <cellStyles count="114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 2" xfId="111" xr:uid="{00000000-0005-0000-0000-00006A000000}"/>
    <cellStyle name="Moneda" xfId="108" builtinId="4"/>
    <cellStyle name="Moneda [0]" xfId="113" builtinId="7"/>
    <cellStyle name="Moneda 2" xfId="110" xr:uid="{00000000-0005-0000-0000-00006C000000}"/>
    <cellStyle name="Moneda 3" xfId="112" xr:uid="{00000000-0005-0000-0000-00006D000000}"/>
    <cellStyle name="Normal" xfId="0" builtinId="0"/>
    <cellStyle name="Normal 2" xfId="109" xr:uid="{00000000-0005-0000-0000-00006F000000}"/>
    <cellStyle name="Porcentaje" xfId="107" builtinId="5"/>
  </cellStyles>
  <dxfs count="6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5"/>
      <color rgb="FF00CC99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501485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IA ALEJANDRA GOMEZ PRDA" id="{739DBB76-538B-4AE6-A9ED-D878F83ACDD8}" userId="dcadfee9712c67b2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Y14" dT="2022-07-04T22:55:17.05" personId="{739DBB76-538B-4AE6-A9ED-D878F83ACDD8}" id="{C5BAB26D-9C14-4622-83D9-D5CC4C291B3F}">
    <text>Revisar si la liberaciòn de saldo del logistico Juan Alexis Rey corresponde a esta meta.</text>
  </threadedComment>
  <threadedComment ref="AA14" dT="2022-07-04T22:54:27.02" personId="{739DBB76-538B-4AE6-A9ED-D878F83ACDD8}" id="{582B169D-F0FB-44D8-9171-AD2EF4BF810B}">
    <text>Revisar si la liberaciòn de saldo del logistico Juan Alexis Rey corresponde a esta meta.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8"/>
  <sheetViews>
    <sheetView tabSelected="1" zoomScale="60" zoomScaleNormal="60" zoomScalePageLayoutView="7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F12" sqref="F12:F13"/>
    </sheetView>
  </sheetViews>
  <sheetFormatPr baseColWidth="10" defaultColWidth="11.25" defaultRowHeight="14.25" x14ac:dyDescent="0.2"/>
  <cols>
    <col min="1" max="1" width="7.375" style="20" customWidth="1"/>
    <col min="2" max="3" width="25" style="20" customWidth="1"/>
    <col min="4" max="4" width="25.875" style="20" customWidth="1"/>
    <col min="5" max="5" width="48.25" style="20" customWidth="1"/>
    <col min="6" max="6" width="45.375" style="20" customWidth="1"/>
    <col min="7" max="7" width="16.75" style="20" customWidth="1"/>
    <col min="8" max="8" width="50.25" style="20" customWidth="1"/>
    <col min="9" max="9" width="43.75" style="20" customWidth="1"/>
    <col min="10" max="10" width="15.75" style="20" hidden="1" customWidth="1"/>
    <col min="11" max="11" width="16" style="20" hidden="1" customWidth="1"/>
    <col min="12" max="13" width="16" style="20" customWidth="1"/>
    <col min="14" max="14" width="14.875" style="20" customWidth="1"/>
    <col min="15" max="15" width="13.375" style="20" customWidth="1"/>
    <col min="16" max="16" width="11.25" style="20" customWidth="1"/>
    <col min="17" max="17" width="28" style="20" customWidth="1"/>
    <col min="18" max="18" width="29.25" style="20" customWidth="1"/>
    <col min="19" max="19" width="19.875" style="20" customWidth="1"/>
    <col min="20" max="20" width="16.875" style="20" customWidth="1"/>
    <col min="21" max="21" width="20.25" style="20" customWidth="1"/>
    <col min="22" max="22" width="18.875" style="20" customWidth="1"/>
    <col min="23" max="23" width="30.75" style="20" customWidth="1"/>
    <col min="24" max="28" width="17.25" style="20" customWidth="1"/>
    <col min="29" max="29" width="21.25" style="20" customWidth="1"/>
    <col min="30" max="30" width="14.625" style="20" customWidth="1"/>
    <col min="31" max="31" width="19.625" style="20" customWidth="1"/>
    <col min="32" max="32" width="15.375" style="20" customWidth="1"/>
    <col min="33" max="33" width="17.375" style="20" customWidth="1"/>
    <col min="34" max="16384" width="11.25" style="20"/>
  </cols>
  <sheetData>
    <row r="1" spans="1:33" ht="15" x14ac:dyDescent="0.2">
      <c r="A1" s="112"/>
      <c r="B1" s="115" t="s">
        <v>79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06" t="s">
        <v>82</v>
      </c>
      <c r="AF1" s="106"/>
      <c r="AG1" s="106"/>
    </row>
    <row r="2" spans="1:33" ht="15" x14ac:dyDescent="0.2">
      <c r="A2" s="112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06" t="s">
        <v>36</v>
      </c>
      <c r="AF2" s="106"/>
      <c r="AG2" s="106"/>
    </row>
    <row r="3" spans="1:33" ht="15" x14ac:dyDescent="0.2">
      <c r="A3" s="112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06" t="s">
        <v>33</v>
      </c>
      <c r="AF3" s="106"/>
      <c r="AG3" s="106"/>
    </row>
    <row r="4" spans="1:33" ht="15" x14ac:dyDescent="0.2">
      <c r="A4" s="112"/>
      <c r="B4" s="115"/>
      <c r="C4" s="115"/>
      <c r="D4" s="115"/>
      <c r="E4" s="115"/>
      <c r="F4" s="115"/>
      <c r="G4" s="115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06" t="s">
        <v>32</v>
      </c>
      <c r="AF4" s="106"/>
      <c r="AG4" s="106"/>
    </row>
    <row r="5" spans="1:33" ht="15" x14ac:dyDescent="0.2">
      <c r="A5" s="113" t="s">
        <v>30</v>
      </c>
      <c r="B5" s="113"/>
      <c r="C5" s="113"/>
      <c r="D5" s="117">
        <v>44810</v>
      </c>
      <c r="E5" s="117"/>
      <c r="F5" s="117"/>
      <c r="G5" s="117"/>
      <c r="H5" s="21"/>
      <c r="I5" s="21"/>
      <c r="J5" s="21"/>
      <c r="K5" s="21"/>
      <c r="L5" s="21"/>
      <c r="M5" s="21"/>
      <c r="N5" s="21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3"/>
    </row>
    <row r="6" spans="1:33" ht="15" x14ac:dyDescent="0.2">
      <c r="A6" s="114" t="s">
        <v>31</v>
      </c>
      <c r="B6" s="114"/>
      <c r="C6" s="114"/>
      <c r="D6" s="117">
        <v>44804</v>
      </c>
      <c r="E6" s="117"/>
      <c r="F6" s="117"/>
      <c r="G6" s="117"/>
      <c r="H6" s="21"/>
      <c r="I6" s="21"/>
      <c r="J6" s="21"/>
      <c r="K6" s="21"/>
      <c r="L6" s="21"/>
      <c r="M6" s="21"/>
      <c r="N6" s="21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3"/>
    </row>
    <row r="7" spans="1:33" ht="15.6" customHeight="1" x14ac:dyDescent="0.2">
      <c r="A7" s="24"/>
      <c r="B7" s="120" t="s">
        <v>10</v>
      </c>
      <c r="C7" s="120"/>
      <c r="D7" s="120"/>
      <c r="E7" s="120"/>
      <c r="F7" s="120"/>
      <c r="G7" s="121" t="s">
        <v>11</v>
      </c>
      <c r="H7" s="122"/>
      <c r="I7" s="122"/>
      <c r="J7" s="122"/>
      <c r="K7" s="122"/>
      <c r="L7" s="122"/>
      <c r="M7" s="123"/>
      <c r="N7" s="120" t="s">
        <v>25</v>
      </c>
      <c r="O7" s="120"/>
      <c r="P7" s="120"/>
      <c r="Q7" s="120" t="s">
        <v>23</v>
      </c>
      <c r="R7" s="120"/>
      <c r="S7" s="120"/>
      <c r="T7" s="120"/>
      <c r="U7" s="120"/>
      <c r="V7" s="120"/>
      <c r="W7" s="120"/>
      <c r="X7" s="120" t="s">
        <v>17</v>
      </c>
      <c r="Y7" s="120"/>
      <c r="Z7" s="120"/>
      <c r="AA7" s="120"/>
      <c r="AB7" s="120"/>
      <c r="AC7" s="120"/>
      <c r="AD7" s="107" t="s">
        <v>18</v>
      </c>
      <c r="AE7" s="107" t="s">
        <v>26</v>
      </c>
      <c r="AF7" s="107" t="s">
        <v>24</v>
      </c>
      <c r="AG7" s="107"/>
    </row>
    <row r="8" spans="1:33" ht="46.9" customHeight="1" x14ac:dyDescent="0.2">
      <c r="A8" s="18" t="s">
        <v>29</v>
      </c>
      <c r="B8" s="17" t="s">
        <v>1</v>
      </c>
      <c r="C8" s="18" t="s">
        <v>6</v>
      </c>
      <c r="D8" s="18" t="s">
        <v>2</v>
      </c>
      <c r="E8" s="18" t="s">
        <v>7</v>
      </c>
      <c r="F8" s="17" t="s">
        <v>19</v>
      </c>
      <c r="G8" s="17" t="s">
        <v>81</v>
      </c>
      <c r="H8" s="17" t="s">
        <v>3</v>
      </c>
      <c r="I8" s="17" t="s">
        <v>15</v>
      </c>
      <c r="J8" s="17" t="s">
        <v>21</v>
      </c>
      <c r="K8" s="17" t="s">
        <v>22</v>
      </c>
      <c r="L8" s="17" t="s">
        <v>21</v>
      </c>
      <c r="M8" s="17" t="s">
        <v>22</v>
      </c>
      <c r="N8" s="17" t="s">
        <v>4</v>
      </c>
      <c r="O8" s="17" t="s">
        <v>5</v>
      </c>
      <c r="P8" s="17" t="s">
        <v>0</v>
      </c>
      <c r="Q8" s="18" t="s">
        <v>9</v>
      </c>
      <c r="R8" s="17" t="s">
        <v>35</v>
      </c>
      <c r="S8" s="17" t="s">
        <v>8</v>
      </c>
      <c r="T8" s="17" t="s">
        <v>27</v>
      </c>
      <c r="U8" s="17" t="s">
        <v>34</v>
      </c>
      <c r="V8" s="17" t="s">
        <v>12</v>
      </c>
      <c r="W8" s="17" t="s">
        <v>20</v>
      </c>
      <c r="X8" s="17" t="s">
        <v>35</v>
      </c>
      <c r="Y8" s="17" t="s">
        <v>8</v>
      </c>
      <c r="Z8" s="17" t="s">
        <v>27</v>
      </c>
      <c r="AA8" s="17" t="s">
        <v>34</v>
      </c>
      <c r="AB8" s="17" t="s">
        <v>12</v>
      </c>
      <c r="AC8" s="17" t="s">
        <v>28</v>
      </c>
      <c r="AD8" s="107"/>
      <c r="AE8" s="107"/>
      <c r="AF8" s="17" t="s">
        <v>13</v>
      </c>
      <c r="AG8" s="17" t="s">
        <v>14</v>
      </c>
    </row>
    <row r="9" spans="1:33" s="52" customFormat="1" ht="99.75" x14ac:dyDescent="0.2">
      <c r="A9" s="118">
        <v>85</v>
      </c>
      <c r="B9" s="110" t="s">
        <v>37</v>
      </c>
      <c r="C9" s="110" t="s">
        <v>38</v>
      </c>
      <c r="D9" s="110" t="s">
        <v>39</v>
      </c>
      <c r="E9" s="108" t="s">
        <v>40</v>
      </c>
      <c r="F9" s="110" t="s">
        <v>41</v>
      </c>
      <c r="G9" s="124">
        <v>2020680010070</v>
      </c>
      <c r="H9" s="110" t="s">
        <v>42</v>
      </c>
      <c r="I9" s="126" t="s">
        <v>43</v>
      </c>
      <c r="J9" s="38" t="s">
        <v>80</v>
      </c>
      <c r="K9" s="39">
        <v>44926</v>
      </c>
      <c r="L9" s="126">
        <v>44602</v>
      </c>
      <c r="M9" s="134">
        <v>44926</v>
      </c>
      <c r="N9" s="128">
        <v>6</v>
      </c>
      <c r="O9" s="130">
        <v>6</v>
      </c>
      <c r="P9" s="132">
        <f t="shared" ref="P9:P24" si="0">IFERROR(IF(O9/N9&gt;100%,100%,O9/N9),"-")</f>
        <v>1</v>
      </c>
      <c r="Q9" s="44" t="s">
        <v>87</v>
      </c>
      <c r="R9" s="45">
        <v>1327629822</v>
      </c>
      <c r="S9" s="45"/>
      <c r="T9" s="45"/>
      <c r="U9" s="45"/>
      <c r="V9" s="45"/>
      <c r="W9" s="99">
        <f>SUM(R9:V9)</f>
        <v>1327629822</v>
      </c>
      <c r="X9" s="65">
        <v>803289663</v>
      </c>
      <c r="Y9" s="89"/>
      <c r="Z9" s="89"/>
      <c r="AA9" s="89"/>
      <c r="AB9" s="90"/>
      <c r="AC9" s="65">
        <f t="shared" ref="AC9:AC15" si="1">SUM(X9:AB9)</f>
        <v>803289663</v>
      </c>
      <c r="AD9" s="48">
        <f>IFERROR(AC9/W9,"-")</f>
        <v>0.60505545272392958</v>
      </c>
      <c r="AE9" s="49"/>
      <c r="AF9" s="50" t="s">
        <v>44</v>
      </c>
      <c r="AG9" s="51" t="s">
        <v>83</v>
      </c>
    </row>
    <row r="10" spans="1:33" s="52" customFormat="1" ht="16.5" customHeight="1" x14ac:dyDescent="0.2">
      <c r="A10" s="119"/>
      <c r="B10" s="111"/>
      <c r="C10" s="111"/>
      <c r="D10" s="111"/>
      <c r="E10" s="109"/>
      <c r="F10" s="111"/>
      <c r="G10" s="125"/>
      <c r="H10" s="111"/>
      <c r="I10" s="127"/>
      <c r="J10" s="38"/>
      <c r="K10" s="39"/>
      <c r="L10" s="127"/>
      <c r="M10" s="135"/>
      <c r="N10" s="129"/>
      <c r="O10" s="131"/>
      <c r="P10" s="133"/>
      <c r="Q10" s="44" t="s">
        <v>94</v>
      </c>
      <c r="R10" s="66">
        <v>4065440</v>
      </c>
      <c r="S10" s="66">
        <v>40054910</v>
      </c>
      <c r="T10" s="53"/>
      <c r="U10" s="45"/>
      <c r="V10" s="45"/>
      <c r="W10" s="99">
        <f>SUM(R10:V10)</f>
        <v>44120350</v>
      </c>
      <c r="X10" s="65"/>
      <c r="Y10" s="89"/>
      <c r="Z10" s="89"/>
      <c r="AA10" s="89"/>
      <c r="AB10" s="90"/>
      <c r="AC10" s="65"/>
      <c r="AD10" s="48"/>
      <c r="AE10" s="49"/>
      <c r="AF10" s="50"/>
      <c r="AG10" s="51"/>
    </row>
    <row r="11" spans="1:33" s="52" customFormat="1" ht="57" x14ac:dyDescent="0.2">
      <c r="A11" s="54">
        <v>86</v>
      </c>
      <c r="B11" s="55" t="s">
        <v>37</v>
      </c>
      <c r="C11" s="55" t="s">
        <v>38</v>
      </c>
      <c r="D11" s="55" t="s">
        <v>39</v>
      </c>
      <c r="E11" s="56" t="s">
        <v>45</v>
      </c>
      <c r="F11" s="55" t="s">
        <v>46</v>
      </c>
      <c r="G11" s="36">
        <v>2020680010070</v>
      </c>
      <c r="H11" s="57" t="s">
        <v>42</v>
      </c>
      <c r="I11" s="58" t="s">
        <v>45</v>
      </c>
      <c r="J11" s="38" t="s">
        <v>80</v>
      </c>
      <c r="K11" s="39">
        <v>44926</v>
      </c>
      <c r="L11" s="39">
        <v>44602</v>
      </c>
      <c r="M11" s="39">
        <v>44926</v>
      </c>
      <c r="N11" s="59">
        <v>2500</v>
      </c>
      <c r="O11" s="60">
        <v>1568</v>
      </c>
      <c r="P11" s="61">
        <f t="shared" si="0"/>
        <v>0.62719999999999998</v>
      </c>
      <c r="Q11" s="62" t="s">
        <v>86</v>
      </c>
      <c r="R11" s="66">
        <v>104700000</v>
      </c>
      <c r="S11" s="66"/>
      <c r="T11" s="45"/>
      <c r="U11" s="45"/>
      <c r="V11" s="45"/>
      <c r="W11" s="99">
        <f>SUM(R11:V11)</f>
        <v>104700000</v>
      </c>
      <c r="X11" s="65">
        <v>39600000</v>
      </c>
      <c r="Y11" s="91"/>
      <c r="Z11" s="90"/>
      <c r="AA11" s="90"/>
      <c r="AB11" s="90"/>
      <c r="AC11" s="65">
        <f t="shared" si="1"/>
        <v>39600000</v>
      </c>
      <c r="AD11" s="48">
        <f>IFERROR(AC11/W11,"-")</f>
        <v>0.37822349570200575</v>
      </c>
      <c r="AE11" s="49"/>
      <c r="AF11" s="50" t="s">
        <v>44</v>
      </c>
      <c r="AG11" s="51" t="s">
        <v>83</v>
      </c>
    </row>
    <row r="12" spans="1:33" s="52" customFormat="1" ht="38.25" customHeight="1" x14ac:dyDescent="0.2">
      <c r="A12" s="118">
        <v>87</v>
      </c>
      <c r="B12" s="110" t="s">
        <v>37</v>
      </c>
      <c r="C12" s="110" t="s">
        <v>38</v>
      </c>
      <c r="D12" s="110" t="s">
        <v>39</v>
      </c>
      <c r="E12" s="108" t="s">
        <v>47</v>
      </c>
      <c r="F12" s="110" t="s">
        <v>48</v>
      </c>
      <c r="G12" s="124">
        <v>2020680010070</v>
      </c>
      <c r="H12" s="110" t="s">
        <v>42</v>
      </c>
      <c r="I12" s="126" t="s">
        <v>49</v>
      </c>
      <c r="J12" s="38" t="s">
        <v>80</v>
      </c>
      <c r="K12" s="39">
        <v>44926</v>
      </c>
      <c r="L12" s="126">
        <v>44578</v>
      </c>
      <c r="M12" s="134">
        <v>44926</v>
      </c>
      <c r="N12" s="128">
        <v>2</v>
      </c>
      <c r="O12" s="130">
        <v>2</v>
      </c>
      <c r="P12" s="132">
        <f t="shared" si="0"/>
        <v>1</v>
      </c>
      <c r="Q12" s="44" t="s">
        <v>85</v>
      </c>
      <c r="R12" s="66">
        <v>45600000</v>
      </c>
      <c r="S12" s="66"/>
      <c r="T12" s="45"/>
      <c r="U12" s="45"/>
      <c r="V12" s="45"/>
      <c r="W12" s="99">
        <f>SUM(R12:V12)</f>
        <v>45600000</v>
      </c>
      <c r="X12" s="65">
        <v>28800000</v>
      </c>
      <c r="Y12" s="91"/>
      <c r="Z12" s="90"/>
      <c r="AA12" s="90"/>
      <c r="AB12" s="90"/>
      <c r="AC12" s="65">
        <f t="shared" si="1"/>
        <v>28800000</v>
      </c>
      <c r="AD12" s="48">
        <f>IFERROR(AC12/W12,"-")</f>
        <v>0.63157894736842102</v>
      </c>
      <c r="AE12" s="49"/>
      <c r="AF12" s="50" t="s">
        <v>44</v>
      </c>
      <c r="AG12" s="51" t="s">
        <v>83</v>
      </c>
    </row>
    <row r="13" spans="1:33" s="52" customFormat="1" ht="37.5" customHeight="1" x14ac:dyDescent="0.2">
      <c r="A13" s="119"/>
      <c r="B13" s="111"/>
      <c r="C13" s="111"/>
      <c r="D13" s="111"/>
      <c r="E13" s="109"/>
      <c r="F13" s="111"/>
      <c r="G13" s="125"/>
      <c r="H13" s="111"/>
      <c r="I13" s="127"/>
      <c r="J13" s="38"/>
      <c r="K13" s="39"/>
      <c r="L13" s="127"/>
      <c r="M13" s="135"/>
      <c r="N13" s="129"/>
      <c r="O13" s="131"/>
      <c r="P13" s="133"/>
      <c r="Q13" s="44" t="s">
        <v>94</v>
      </c>
      <c r="S13" s="66">
        <v>239000000</v>
      </c>
      <c r="T13" s="45"/>
      <c r="U13" s="45"/>
      <c r="V13" s="45"/>
      <c r="W13" s="99">
        <f>SUM(R13:V13)</f>
        <v>239000000</v>
      </c>
      <c r="X13" s="65"/>
      <c r="Y13" s="91"/>
      <c r="Z13" s="90"/>
      <c r="AA13" s="90"/>
      <c r="AB13" s="90"/>
      <c r="AC13" s="65">
        <f t="shared" si="1"/>
        <v>0</v>
      </c>
      <c r="AD13" s="48"/>
      <c r="AE13" s="49"/>
      <c r="AF13" s="50" t="s">
        <v>44</v>
      </c>
      <c r="AG13" s="51" t="s">
        <v>83</v>
      </c>
    </row>
    <row r="14" spans="1:33" s="52" customFormat="1" ht="63" customHeight="1" x14ac:dyDescent="0.2">
      <c r="A14" s="33">
        <v>124</v>
      </c>
      <c r="B14" s="55" t="s">
        <v>37</v>
      </c>
      <c r="C14" s="55" t="s">
        <v>50</v>
      </c>
      <c r="D14" s="34" t="s">
        <v>51</v>
      </c>
      <c r="E14" s="35" t="s">
        <v>52</v>
      </c>
      <c r="F14" s="34" t="s">
        <v>53</v>
      </c>
      <c r="G14" s="36">
        <v>2020680010082</v>
      </c>
      <c r="H14" s="34" t="s">
        <v>54</v>
      </c>
      <c r="I14" s="37" t="s">
        <v>55</v>
      </c>
      <c r="J14" s="38" t="s">
        <v>80</v>
      </c>
      <c r="K14" s="39">
        <v>44926</v>
      </c>
      <c r="L14" s="40">
        <v>44578</v>
      </c>
      <c r="M14" s="40">
        <v>44926</v>
      </c>
      <c r="N14" s="41">
        <v>125</v>
      </c>
      <c r="O14" s="42">
        <v>79</v>
      </c>
      <c r="P14" s="43">
        <f t="shared" si="0"/>
        <v>0.63200000000000001</v>
      </c>
      <c r="Q14" s="62" t="s">
        <v>89</v>
      </c>
      <c r="R14" s="45">
        <f>65704950+682104950</f>
        <v>747809900</v>
      </c>
      <c r="S14" s="45">
        <v>380895318</v>
      </c>
      <c r="T14" s="45"/>
      <c r="U14" s="45">
        <v>150000000</v>
      </c>
      <c r="V14" s="45">
        <v>150000000</v>
      </c>
      <c r="W14" s="100">
        <f t="shared" ref="W14:W24" si="2">SUM(R14:V14)</f>
        <v>1428705218</v>
      </c>
      <c r="X14" s="92">
        <v>383117200</v>
      </c>
      <c r="Y14" s="92">
        <f>352560000-3866667</f>
        <v>348693333</v>
      </c>
      <c r="Z14" s="93"/>
      <c r="AA14" s="65">
        <f>78040000-1960000</f>
        <v>76080000</v>
      </c>
      <c r="AB14" s="90"/>
      <c r="AC14" s="65">
        <f t="shared" si="1"/>
        <v>807890533</v>
      </c>
      <c r="AD14" s="63">
        <f t="shared" ref="AD14:AD19" si="3">IFERROR(AC14/W14,"-")</f>
        <v>0.56547041532538167</v>
      </c>
      <c r="AE14" s="64"/>
      <c r="AF14" s="11" t="s">
        <v>44</v>
      </c>
      <c r="AG14" s="51" t="s">
        <v>83</v>
      </c>
    </row>
    <row r="15" spans="1:33" s="52" customFormat="1" ht="66" customHeight="1" x14ac:dyDescent="0.2">
      <c r="A15" s="33">
        <v>125</v>
      </c>
      <c r="B15" s="34" t="s">
        <v>37</v>
      </c>
      <c r="C15" s="34" t="s">
        <v>50</v>
      </c>
      <c r="D15" s="34" t="s">
        <v>51</v>
      </c>
      <c r="E15" s="35" t="s">
        <v>56</v>
      </c>
      <c r="F15" s="34" t="s">
        <v>57</v>
      </c>
      <c r="G15" s="36">
        <v>2020680010082</v>
      </c>
      <c r="H15" s="34" t="s">
        <v>54</v>
      </c>
      <c r="I15" s="37" t="s">
        <v>56</v>
      </c>
      <c r="J15" s="38" t="s">
        <v>80</v>
      </c>
      <c r="K15" s="39">
        <v>44926</v>
      </c>
      <c r="L15" s="40">
        <v>44578</v>
      </c>
      <c r="M15" s="40">
        <v>44926</v>
      </c>
      <c r="N15" s="41">
        <v>104</v>
      </c>
      <c r="O15" s="42">
        <v>103</v>
      </c>
      <c r="P15" s="43">
        <f t="shared" si="0"/>
        <v>0.99038461538461542</v>
      </c>
      <c r="Q15" s="62" t="s">
        <v>88</v>
      </c>
      <c r="R15" s="45">
        <f>350000000+428539063</f>
        <v>778539063</v>
      </c>
      <c r="S15" s="45">
        <v>258900449</v>
      </c>
      <c r="T15" s="45"/>
      <c r="U15" s="45">
        <v>150000000</v>
      </c>
      <c r="V15" s="45"/>
      <c r="W15" s="100">
        <f t="shared" si="2"/>
        <v>1187439512</v>
      </c>
      <c r="X15" s="92">
        <v>448046631</v>
      </c>
      <c r="Y15" s="92">
        <v>240483371</v>
      </c>
      <c r="Z15" s="94"/>
      <c r="AA15" s="65">
        <v>59500000</v>
      </c>
      <c r="AB15" s="65"/>
      <c r="AC15" s="65">
        <f t="shared" si="1"/>
        <v>748030002</v>
      </c>
      <c r="AD15" s="63">
        <f t="shared" si="3"/>
        <v>0.62995208971958139</v>
      </c>
      <c r="AE15" s="64"/>
      <c r="AF15" s="11" t="s">
        <v>44</v>
      </c>
      <c r="AG15" s="51" t="s">
        <v>83</v>
      </c>
    </row>
    <row r="16" spans="1:33" s="52" customFormat="1" ht="58.5" customHeight="1" x14ac:dyDescent="0.2">
      <c r="A16" s="33">
        <v>126</v>
      </c>
      <c r="B16" s="34" t="s">
        <v>37</v>
      </c>
      <c r="C16" s="34" t="s">
        <v>50</v>
      </c>
      <c r="D16" s="34" t="s">
        <v>51</v>
      </c>
      <c r="E16" s="35" t="s">
        <v>58</v>
      </c>
      <c r="F16" s="34" t="s">
        <v>59</v>
      </c>
      <c r="G16" s="36">
        <v>2020680010104</v>
      </c>
      <c r="H16" s="34" t="s">
        <v>60</v>
      </c>
      <c r="I16" s="37" t="str">
        <f>E16</f>
        <v>Desarrollar 144 eventos recreativos y deportivos para las comunidades bumanguesas, incluidas las vacaciones creativas para infancia.</v>
      </c>
      <c r="J16" s="38" t="s">
        <v>80</v>
      </c>
      <c r="K16" s="39">
        <v>44926</v>
      </c>
      <c r="L16" s="40">
        <v>44593</v>
      </c>
      <c r="M16" s="40">
        <v>44926</v>
      </c>
      <c r="N16" s="41">
        <v>50</v>
      </c>
      <c r="O16" s="42">
        <v>45</v>
      </c>
      <c r="P16" s="43">
        <f t="shared" si="0"/>
        <v>0.9</v>
      </c>
      <c r="Q16" s="62" t="s">
        <v>90</v>
      </c>
      <c r="R16" s="66">
        <f>244002156+281363174</f>
        <v>525365330</v>
      </c>
      <c r="S16" s="66">
        <v>44582533</v>
      </c>
      <c r="T16" s="66"/>
      <c r="U16" s="66"/>
      <c r="V16" s="66"/>
      <c r="W16" s="101">
        <f t="shared" si="2"/>
        <v>569947863</v>
      </c>
      <c r="X16" s="92">
        <v>296887141</v>
      </c>
      <c r="Y16" s="92"/>
      <c r="Z16" s="93"/>
      <c r="AA16" s="93"/>
      <c r="AB16" s="90"/>
      <c r="AC16" s="65">
        <f t="shared" ref="AC16:AC24" si="4">SUM(X16:AB16)</f>
        <v>296887141</v>
      </c>
      <c r="AD16" s="63">
        <f t="shared" si="3"/>
        <v>0.52090227944235667</v>
      </c>
      <c r="AE16" s="67"/>
      <c r="AF16" s="11" t="s">
        <v>44</v>
      </c>
      <c r="AG16" s="51" t="s">
        <v>83</v>
      </c>
    </row>
    <row r="17" spans="1:33" s="52" customFormat="1" ht="73.5" customHeight="1" x14ac:dyDescent="0.2">
      <c r="A17" s="33">
        <v>127</v>
      </c>
      <c r="B17" s="34" t="s">
        <v>37</v>
      </c>
      <c r="C17" s="34" t="s">
        <v>50</v>
      </c>
      <c r="D17" s="34" t="s">
        <v>51</v>
      </c>
      <c r="E17" s="35" t="s">
        <v>61</v>
      </c>
      <c r="F17" s="34" t="s">
        <v>62</v>
      </c>
      <c r="G17" s="36">
        <v>2020680010104</v>
      </c>
      <c r="H17" s="34" t="s">
        <v>60</v>
      </c>
      <c r="I17" s="37" t="str">
        <f>E17</f>
        <v>Desarrollar 16 eventos deportivos y recreativos dirigido a población vulnerable: discapacidad, víctimas del conflicto interno armado y población carcelaria hombres y mujeres.</v>
      </c>
      <c r="J17" s="38" t="s">
        <v>80</v>
      </c>
      <c r="K17" s="39">
        <v>44926</v>
      </c>
      <c r="L17" s="40">
        <v>44593</v>
      </c>
      <c r="M17" s="40">
        <v>44926</v>
      </c>
      <c r="N17" s="41">
        <v>5</v>
      </c>
      <c r="O17" s="42">
        <v>3</v>
      </c>
      <c r="P17" s="43">
        <f t="shared" si="0"/>
        <v>0.6</v>
      </c>
      <c r="Q17" s="62" t="s">
        <v>90</v>
      </c>
      <c r="R17" s="66">
        <f>200000000+200000000</f>
        <v>400000000</v>
      </c>
      <c r="S17" s="66"/>
      <c r="T17" s="66"/>
      <c r="U17" s="66"/>
      <c r="V17" s="66"/>
      <c r="W17" s="101">
        <f t="shared" si="2"/>
        <v>400000000</v>
      </c>
      <c r="X17" s="92">
        <v>150000000</v>
      </c>
      <c r="Y17" s="92"/>
      <c r="Z17" s="93"/>
      <c r="AA17" s="93"/>
      <c r="AB17" s="90"/>
      <c r="AC17" s="65">
        <f t="shared" si="4"/>
        <v>150000000</v>
      </c>
      <c r="AD17" s="63">
        <f t="shared" si="3"/>
        <v>0.375</v>
      </c>
      <c r="AE17" s="64"/>
      <c r="AF17" s="11" t="s">
        <v>44</v>
      </c>
      <c r="AG17" s="51" t="s">
        <v>83</v>
      </c>
    </row>
    <row r="18" spans="1:33" s="52" customFormat="1" ht="80.25" customHeight="1" x14ac:dyDescent="0.2">
      <c r="A18" s="33">
        <v>128</v>
      </c>
      <c r="B18" s="110" t="s">
        <v>37</v>
      </c>
      <c r="C18" s="110" t="s">
        <v>50</v>
      </c>
      <c r="D18" s="110" t="s">
        <v>63</v>
      </c>
      <c r="E18" s="108" t="s">
        <v>64</v>
      </c>
      <c r="F18" s="110" t="s">
        <v>65</v>
      </c>
      <c r="G18" s="124">
        <v>2020680010066</v>
      </c>
      <c r="H18" s="110" t="s">
        <v>66</v>
      </c>
      <c r="I18" s="126" t="str">
        <f>E18</f>
        <v>Vincular 53.000 niños y niñas en procesos de formación y preparación de deportistas a través de centros de educación física, escuelas de iniciación, ciclo de perfeccionamiento atlético y competencias y festivales deportivos en los juegos estudiantiles.</v>
      </c>
      <c r="J18" s="38" t="s">
        <v>80</v>
      </c>
      <c r="K18" s="39">
        <v>44926</v>
      </c>
      <c r="L18" s="134">
        <v>44593</v>
      </c>
      <c r="M18" s="134">
        <v>44926</v>
      </c>
      <c r="N18" s="128">
        <v>11000</v>
      </c>
      <c r="O18" s="130">
        <v>28114</v>
      </c>
      <c r="P18" s="132">
        <f>IFERROR(IF(O18/N18&gt;100%,100%,O18/N18),"-")</f>
        <v>1</v>
      </c>
      <c r="Q18" s="62" t="s">
        <v>91</v>
      </c>
      <c r="R18" s="45">
        <v>1167961154.96</v>
      </c>
      <c r="S18" s="45">
        <v>1491312284.04</v>
      </c>
      <c r="T18" s="45"/>
      <c r="U18" s="45">
        <v>300000000</v>
      </c>
      <c r="V18" s="45">
        <v>477892984.38</v>
      </c>
      <c r="W18" s="102">
        <f t="shared" si="2"/>
        <v>3437166423.3800001</v>
      </c>
      <c r="X18" s="95">
        <v>1067276500</v>
      </c>
      <c r="Y18" s="95">
        <v>1408384460</v>
      </c>
      <c r="Z18" s="93"/>
      <c r="AA18" s="93"/>
      <c r="AB18" s="96">
        <v>40000000</v>
      </c>
      <c r="AC18" s="65">
        <f t="shared" si="4"/>
        <v>2515660960</v>
      </c>
      <c r="AD18" s="63">
        <f t="shared" si="3"/>
        <v>0.73189966679768126</v>
      </c>
      <c r="AE18" s="68"/>
      <c r="AF18" s="11" t="s">
        <v>44</v>
      </c>
      <c r="AG18" s="51" t="s">
        <v>83</v>
      </c>
    </row>
    <row r="19" spans="1:33" s="52" customFormat="1" ht="35.1" customHeight="1" x14ac:dyDescent="0.2">
      <c r="A19" s="33">
        <v>128</v>
      </c>
      <c r="B19" s="111"/>
      <c r="C19" s="111"/>
      <c r="D19" s="111"/>
      <c r="E19" s="109"/>
      <c r="F19" s="111"/>
      <c r="G19" s="125"/>
      <c r="H19" s="111"/>
      <c r="I19" s="127"/>
      <c r="J19" s="38" t="s">
        <v>80</v>
      </c>
      <c r="K19" s="39">
        <v>44926</v>
      </c>
      <c r="L19" s="135"/>
      <c r="M19" s="135"/>
      <c r="N19" s="129"/>
      <c r="O19" s="131"/>
      <c r="P19" s="133"/>
      <c r="Q19" s="62" t="s">
        <v>94</v>
      </c>
      <c r="R19" s="66">
        <v>93750000</v>
      </c>
      <c r="S19" s="45"/>
      <c r="T19" s="45"/>
      <c r="U19" s="45"/>
      <c r="V19" s="45"/>
      <c r="W19" s="102">
        <f t="shared" ref="W19" si="5">SUM(R19:V19)</f>
        <v>93750000</v>
      </c>
      <c r="X19" s="97"/>
      <c r="Y19" s="97"/>
      <c r="Z19" s="90"/>
      <c r="AA19" s="90"/>
      <c r="AB19" s="90"/>
      <c r="AC19" s="65">
        <f t="shared" ref="AC19" si="6">SUM(X19:AB19)</f>
        <v>0</v>
      </c>
      <c r="AD19" s="63">
        <f t="shared" si="3"/>
        <v>0</v>
      </c>
      <c r="AE19" s="68"/>
      <c r="AF19" s="11" t="s">
        <v>44</v>
      </c>
      <c r="AG19" s="51" t="s">
        <v>83</v>
      </c>
    </row>
    <row r="20" spans="1:33" s="52" customFormat="1" ht="44.25" customHeight="1" x14ac:dyDescent="0.2">
      <c r="A20" s="33">
        <v>129</v>
      </c>
      <c r="B20" s="34" t="s">
        <v>37</v>
      </c>
      <c r="C20" s="34" t="s">
        <v>50</v>
      </c>
      <c r="D20" s="34" t="s">
        <v>63</v>
      </c>
      <c r="E20" s="35" t="s">
        <v>67</v>
      </c>
      <c r="F20" s="34" t="s">
        <v>68</v>
      </c>
      <c r="G20" s="36">
        <v>2020680010118</v>
      </c>
      <c r="H20" s="34" t="s">
        <v>69</v>
      </c>
      <c r="I20" s="37" t="s">
        <v>70</v>
      </c>
      <c r="J20" s="38" t="s">
        <v>80</v>
      </c>
      <c r="K20" s="39">
        <v>44926</v>
      </c>
      <c r="L20" s="40">
        <v>44593</v>
      </c>
      <c r="M20" s="40">
        <v>44926</v>
      </c>
      <c r="N20" s="41">
        <v>200</v>
      </c>
      <c r="O20" s="42">
        <v>0</v>
      </c>
      <c r="P20" s="43">
        <f t="shared" si="0"/>
        <v>0</v>
      </c>
      <c r="Q20" s="69" t="s">
        <v>84</v>
      </c>
      <c r="R20" s="45">
        <v>0</v>
      </c>
      <c r="S20" s="45"/>
      <c r="T20" s="45"/>
      <c r="U20" s="45"/>
      <c r="V20" s="45"/>
      <c r="W20" s="103">
        <f t="shared" si="2"/>
        <v>0</v>
      </c>
      <c r="X20" s="65"/>
      <c r="Y20" s="65"/>
      <c r="Z20" s="65"/>
      <c r="AA20" s="65"/>
      <c r="AB20" s="65"/>
      <c r="AC20" s="65">
        <f t="shared" si="4"/>
        <v>0</v>
      </c>
      <c r="AD20" s="63" t="str">
        <f t="shared" ref="AD20:AD25" si="7">IFERROR(AC20/W20,"-")</f>
        <v>-</v>
      </c>
      <c r="AE20" s="70"/>
      <c r="AF20" s="11" t="s">
        <v>44</v>
      </c>
      <c r="AG20" s="51" t="s">
        <v>83</v>
      </c>
    </row>
    <row r="21" spans="1:33" s="52" customFormat="1" ht="53.25" customHeight="1" x14ac:dyDescent="0.2">
      <c r="A21" s="33">
        <v>130</v>
      </c>
      <c r="B21" s="34" t="s">
        <v>37</v>
      </c>
      <c r="C21" s="34" t="s">
        <v>50</v>
      </c>
      <c r="D21" s="34" t="s">
        <v>63</v>
      </c>
      <c r="E21" s="35" t="s">
        <v>71</v>
      </c>
      <c r="F21" s="34" t="s">
        <v>72</v>
      </c>
      <c r="G21" s="71">
        <v>2020680010118</v>
      </c>
      <c r="H21" s="34" t="s">
        <v>69</v>
      </c>
      <c r="I21" s="34" t="s">
        <v>73</v>
      </c>
      <c r="J21" s="38" t="s">
        <v>80</v>
      </c>
      <c r="K21" s="39">
        <v>44926</v>
      </c>
      <c r="L21" s="40">
        <v>44593</v>
      </c>
      <c r="M21" s="40">
        <v>44926</v>
      </c>
      <c r="N21" s="41">
        <v>25</v>
      </c>
      <c r="O21" s="42">
        <v>12</v>
      </c>
      <c r="P21" s="43">
        <f t="shared" si="0"/>
        <v>0.48</v>
      </c>
      <c r="Q21" s="72" t="s">
        <v>92</v>
      </c>
      <c r="R21" s="46">
        <v>92950000</v>
      </c>
      <c r="S21" s="46"/>
      <c r="T21" s="65"/>
      <c r="U21" s="65"/>
      <c r="V21" s="65">
        <v>1842100</v>
      </c>
      <c r="W21" s="103">
        <f t="shared" si="2"/>
        <v>94792100</v>
      </c>
      <c r="X21" s="65">
        <v>92950000</v>
      </c>
      <c r="Y21" s="65"/>
      <c r="Z21" s="65"/>
      <c r="AA21" s="65"/>
      <c r="AB21" s="65">
        <v>1842100</v>
      </c>
      <c r="AC21" s="65">
        <f t="shared" si="4"/>
        <v>94792100</v>
      </c>
      <c r="AD21" s="63">
        <f t="shared" si="7"/>
        <v>1</v>
      </c>
      <c r="AE21" s="70"/>
      <c r="AF21" s="11" t="s">
        <v>44</v>
      </c>
      <c r="AG21" s="51" t="s">
        <v>83</v>
      </c>
    </row>
    <row r="22" spans="1:33" s="52" customFormat="1" ht="40.5" customHeight="1" x14ac:dyDescent="0.2">
      <c r="A22" s="33">
        <v>129</v>
      </c>
      <c r="B22" s="34" t="s">
        <v>37</v>
      </c>
      <c r="C22" s="34" t="s">
        <v>50</v>
      </c>
      <c r="D22" s="34" t="s">
        <v>63</v>
      </c>
      <c r="E22" s="35" t="s">
        <v>67</v>
      </c>
      <c r="F22" s="34" t="s">
        <v>68</v>
      </c>
      <c r="G22" s="73" t="s">
        <v>95</v>
      </c>
      <c r="H22" s="34" t="s">
        <v>96</v>
      </c>
      <c r="I22" s="37" t="s">
        <v>70</v>
      </c>
      <c r="J22" s="38" t="s">
        <v>80</v>
      </c>
      <c r="K22" s="39">
        <v>44926</v>
      </c>
      <c r="L22" s="40">
        <v>44593</v>
      </c>
      <c r="M22" s="40">
        <v>44926</v>
      </c>
      <c r="N22" s="41">
        <v>200</v>
      </c>
      <c r="O22" s="42">
        <v>0</v>
      </c>
      <c r="P22" s="43">
        <f>IFERROR(IF(O22/N22&gt;100%,100%,O22/N22),"-")</f>
        <v>0</v>
      </c>
      <c r="Q22" s="85" t="s">
        <v>98</v>
      </c>
      <c r="R22" s="98">
        <v>50427121.509999998</v>
      </c>
      <c r="S22" s="98">
        <v>9572878.4900000002</v>
      </c>
      <c r="T22" s="70"/>
      <c r="U22" s="86"/>
      <c r="V22" s="86"/>
      <c r="W22" s="104">
        <f>SUM(Q22:V22)</f>
        <v>60000000</v>
      </c>
      <c r="X22" s="87"/>
      <c r="Y22" s="87"/>
      <c r="Z22" s="65"/>
      <c r="AA22" s="65"/>
      <c r="AB22" s="65"/>
      <c r="AC22" s="47">
        <f>SUM(X22:AB22)</f>
        <v>0</v>
      </c>
      <c r="AD22" s="63">
        <f>IFERROR(AC22/W22,"-")</f>
        <v>0</v>
      </c>
      <c r="AE22" s="70"/>
      <c r="AF22" s="11" t="s">
        <v>44</v>
      </c>
      <c r="AG22" s="51" t="s">
        <v>83</v>
      </c>
    </row>
    <row r="23" spans="1:33" s="52" customFormat="1" ht="61.5" customHeight="1" x14ac:dyDescent="0.2">
      <c r="A23" s="33">
        <v>130</v>
      </c>
      <c r="B23" s="34" t="s">
        <v>37</v>
      </c>
      <c r="C23" s="34" t="s">
        <v>50</v>
      </c>
      <c r="D23" s="34" t="s">
        <v>63</v>
      </c>
      <c r="E23" s="35" t="s">
        <v>71</v>
      </c>
      <c r="F23" s="34" t="s">
        <v>72</v>
      </c>
      <c r="G23" s="74" t="s">
        <v>95</v>
      </c>
      <c r="H23" s="34" t="s">
        <v>96</v>
      </c>
      <c r="I23" s="34" t="s">
        <v>73</v>
      </c>
      <c r="J23" s="38" t="s">
        <v>80</v>
      </c>
      <c r="K23" s="39">
        <v>44926</v>
      </c>
      <c r="L23" s="40">
        <v>44593</v>
      </c>
      <c r="M23" s="40">
        <v>44926</v>
      </c>
      <c r="N23" s="41">
        <v>25</v>
      </c>
      <c r="O23" s="42">
        <v>16</v>
      </c>
      <c r="P23" s="43">
        <f>IFERROR(IF(O23/N23&gt;100%,100%,O23/N23),"-")</f>
        <v>0.64</v>
      </c>
      <c r="Q23" s="88" t="s">
        <v>97</v>
      </c>
      <c r="R23" s="98">
        <v>3533458897.4899998</v>
      </c>
      <c r="S23" s="98">
        <v>119697145</v>
      </c>
      <c r="T23" s="70"/>
      <c r="U23" s="86"/>
      <c r="V23" s="86"/>
      <c r="W23" s="104">
        <f>SUM(Q23:V23)</f>
        <v>3653156042.4899998</v>
      </c>
      <c r="X23" s="87">
        <v>3107933210</v>
      </c>
      <c r="Y23" s="87">
        <v>38000000</v>
      </c>
      <c r="Z23" s="65"/>
      <c r="AA23" s="65"/>
      <c r="AB23" s="65"/>
      <c r="AC23" s="47">
        <f>SUM(X23:AB23)</f>
        <v>3145933210</v>
      </c>
      <c r="AD23" s="63">
        <f>IFERROR(AC23/W23,"-")</f>
        <v>0.86115489549571078</v>
      </c>
      <c r="AE23" s="70"/>
      <c r="AF23" s="11" t="s">
        <v>44</v>
      </c>
      <c r="AG23" s="51" t="s">
        <v>83</v>
      </c>
    </row>
    <row r="24" spans="1:33" ht="76.5" customHeight="1" x14ac:dyDescent="0.2">
      <c r="A24" s="83">
        <v>131</v>
      </c>
      <c r="B24" s="80" t="s">
        <v>37</v>
      </c>
      <c r="C24" s="80" t="s">
        <v>50</v>
      </c>
      <c r="D24" s="80" t="s">
        <v>74</v>
      </c>
      <c r="E24" s="82" t="s">
        <v>75</v>
      </c>
      <c r="F24" s="79" t="s">
        <v>76</v>
      </c>
      <c r="G24" s="78">
        <v>2020680010057</v>
      </c>
      <c r="H24" s="79" t="s">
        <v>77</v>
      </c>
      <c r="I24" s="80" t="s">
        <v>78</v>
      </c>
      <c r="J24" s="25" t="s">
        <v>80</v>
      </c>
      <c r="K24" s="26">
        <v>44926</v>
      </c>
      <c r="L24" s="81">
        <v>44593</v>
      </c>
      <c r="M24" s="81">
        <v>44926</v>
      </c>
      <c r="N24" s="75">
        <v>30</v>
      </c>
      <c r="O24" s="76">
        <v>25</v>
      </c>
      <c r="P24" s="77">
        <f t="shared" si="0"/>
        <v>0.83333333333333337</v>
      </c>
      <c r="Q24" s="27" t="s">
        <v>93</v>
      </c>
      <c r="R24" s="84">
        <v>3900370092.0799999</v>
      </c>
      <c r="S24" s="84">
        <v>241338458.61999997</v>
      </c>
      <c r="T24" s="84">
        <v>0</v>
      </c>
      <c r="U24" s="84">
        <v>110956335.5</v>
      </c>
      <c r="V24" s="84">
        <v>32167209.34</v>
      </c>
      <c r="W24" s="105">
        <f t="shared" si="2"/>
        <v>4284832095.54</v>
      </c>
      <c r="X24" s="92">
        <v>2448905095</v>
      </c>
      <c r="Y24" s="92"/>
      <c r="Z24" s="92"/>
      <c r="AA24" s="92"/>
      <c r="AB24" s="92"/>
      <c r="AC24" s="92">
        <f t="shared" si="4"/>
        <v>2448905095</v>
      </c>
      <c r="AD24" s="9">
        <f t="shared" si="7"/>
        <v>0.57152883482856154</v>
      </c>
      <c r="AE24" s="28"/>
      <c r="AF24" s="11" t="s">
        <v>44</v>
      </c>
      <c r="AG24" s="12" t="s">
        <v>83</v>
      </c>
    </row>
    <row r="25" spans="1:33" ht="51" customHeight="1" x14ac:dyDescent="0.2">
      <c r="A25" s="19">
        <f>SUM(--(FREQUENCY(A9:A24,A9:A24)&gt;0))</f>
        <v>11</v>
      </c>
      <c r="B25" s="14"/>
      <c r="C25" s="15"/>
      <c r="D25" s="15"/>
      <c r="E25" s="15"/>
      <c r="F25" s="15"/>
      <c r="G25" s="15"/>
      <c r="H25" s="15"/>
      <c r="I25" s="15"/>
      <c r="J25" s="15"/>
      <c r="K25" s="5"/>
      <c r="L25" s="5"/>
      <c r="M25" s="5"/>
      <c r="N25" s="6"/>
      <c r="O25" s="4" t="s">
        <v>16</v>
      </c>
      <c r="P25" s="1">
        <f>IFERROR(AVERAGE(P9:P24),"-")</f>
        <v>0.66945522682445757</v>
      </c>
      <c r="Q25" s="2"/>
      <c r="R25" s="7">
        <f t="shared" ref="R25:AC25" si="8">SUM(R9:R24)</f>
        <v>12772626821.039999</v>
      </c>
      <c r="S25" s="7">
        <f t="shared" si="8"/>
        <v>2825353976.1499996</v>
      </c>
      <c r="T25" s="7">
        <f t="shared" si="8"/>
        <v>0</v>
      </c>
      <c r="U25" s="7">
        <f t="shared" si="8"/>
        <v>710956335.5</v>
      </c>
      <c r="V25" s="7">
        <f t="shared" si="8"/>
        <v>661902293.72000003</v>
      </c>
      <c r="W25" s="16">
        <f t="shared" si="8"/>
        <v>16970839426.41</v>
      </c>
      <c r="X25" s="7">
        <f t="shared" si="8"/>
        <v>8866805440</v>
      </c>
      <c r="Y25" s="7">
        <f t="shared" si="8"/>
        <v>2035561164</v>
      </c>
      <c r="Z25" s="7">
        <f t="shared" si="8"/>
        <v>0</v>
      </c>
      <c r="AA25" s="7">
        <f t="shared" si="8"/>
        <v>135580000</v>
      </c>
      <c r="AB25" s="7">
        <f t="shared" si="8"/>
        <v>41842100</v>
      </c>
      <c r="AC25" s="7">
        <f t="shared" si="8"/>
        <v>11079788704</v>
      </c>
      <c r="AD25" s="8">
        <f t="shared" si="7"/>
        <v>0.65287216652098223</v>
      </c>
      <c r="AE25" s="3">
        <f>SUM(AE9:AE24)</f>
        <v>0</v>
      </c>
      <c r="AF25" s="2"/>
      <c r="AG25" s="2"/>
    </row>
    <row r="27" spans="1:33" x14ac:dyDescent="0.2">
      <c r="R27" s="13"/>
    </row>
    <row r="29" spans="1:33" x14ac:dyDescent="0.2">
      <c r="F29" s="29"/>
      <c r="G29" s="29"/>
    </row>
    <row r="30" spans="1:33" x14ac:dyDescent="0.2">
      <c r="F30" s="29"/>
      <c r="G30" s="29"/>
    </row>
    <row r="31" spans="1:33" x14ac:dyDescent="0.2">
      <c r="F31" s="29"/>
      <c r="G31" s="29"/>
    </row>
    <row r="32" spans="1:33" ht="30.75" customHeight="1" x14ac:dyDescent="0.2">
      <c r="F32" s="10"/>
      <c r="V32" s="30"/>
    </row>
    <row r="33" spans="20:23" x14ac:dyDescent="0.2">
      <c r="W33" s="31"/>
    </row>
    <row r="34" spans="20:23" x14ac:dyDescent="0.2">
      <c r="T34" s="32"/>
    </row>
    <row r="36" spans="20:23" x14ac:dyDescent="0.2">
      <c r="W36" s="31"/>
    </row>
    <row r="38" spans="20:23" x14ac:dyDescent="0.2">
      <c r="W38" s="30"/>
    </row>
  </sheetData>
  <mergeCells count="59">
    <mergeCell ref="B7:F7"/>
    <mergeCell ref="N7:P7"/>
    <mergeCell ref="L12:L13"/>
    <mergeCell ref="M18:M19"/>
    <mergeCell ref="I12:I13"/>
    <mergeCell ref="E9:E10"/>
    <mergeCell ref="M9:M10"/>
    <mergeCell ref="L9:L10"/>
    <mergeCell ref="F9:F10"/>
    <mergeCell ref="H12:H13"/>
    <mergeCell ref="G12:G13"/>
    <mergeCell ref="F12:F13"/>
    <mergeCell ref="E12:E13"/>
    <mergeCell ref="B18:B19"/>
    <mergeCell ref="C18:C19"/>
    <mergeCell ref="D18:D19"/>
    <mergeCell ref="Q7:W7"/>
    <mergeCell ref="P12:P13"/>
    <mergeCell ref="O12:O13"/>
    <mergeCell ref="N12:N13"/>
    <mergeCell ref="M12:M13"/>
    <mergeCell ref="X7:AC7"/>
    <mergeCell ref="G7:M7"/>
    <mergeCell ref="AD7:AD8"/>
    <mergeCell ref="G18:G19"/>
    <mergeCell ref="H18:H19"/>
    <mergeCell ref="I18:I19"/>
    <mergeCell ref="N18:N19"/>
    <mergeCell ref="O18:O19"/>
    <mergeCell ref="P18:P19"/>
    <mergeCell ref="I9:I10"/>
    <mergeCell ref="G9:G10"/>
    <mergeCell ref="H9:H10"/>
    <mergeCell ref="P9:P10"/>
    <mergeCell ref="L18:L19"/>
    <mergeCell ref="O9:O10"/>
    <mergeCell ref="N9:N10"/>
    <mergeCell ref="E18:E19"/>
    <mergeCell ref="F18:F19"/>
    <mergeCell ref="A1:A4"/>
    <mergeCell ref="A5:C5"/>
    <mergeCell ref="A6:C6"/>
    <mergeCell ref="B1:AD4"/>
    <mergeCell ref="D6:G6"/>
    <mergeCell ref="D5:G5"/>
    <mergeCell ref="A9:A10"/>
    <mergeCell ref="B12:B13"/>
    <mergeCell ref="C12:C13"/>
    <mergeCell ref="D12:D13"/>
    <mergeCell ref="A12:A13"/>
    <mergeCell ref="B9:B10"/>
    <mergeCell ref="C9:C10"/>
    <mergeCell ref="D9:D10"/>
    <mergeCell ref="AE1:AG1"/>
    <mergeCell ref="AE2:AG2"/>
    <mergeCell ref="AE3:AG3"/>
    <mergeCell ref="AE4:AG4"/>
    <mergeCell ref="AE7:AE8"/>
    <mergeCell ref="AF7:AG7"/>
  </mergeCells>
  <conditionalFormatting sqref="P9 P24 P11:P12 P14:P18 P20:P21">
    <cfRule type="cellIs" dxfId="5" priority="22" operator="between">
      <formula>0.67</formula>
      <formula>1</formula>
    </cfRule>
    <cfRule type="cellIs" dxfId="4" priority="23" operator="between">
      <formula>0.34</formula>
      <formula>0.66</formula>
    </cfRule>
    <cfRule type="cellIs" dxfId="3" priority="24" operator="between">
      <formula>0</formula>
      <formula>0.33</formula>
    </cfRule>
  </conditionalFormatting>
  <conditionalFormatting sqref="P22:P23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Joan</cp:lastModifiedBy>
  <cp:lastPrinted>2021-09-22T20:15:20Z</cp:lastPrinted>
  <dcterms:created xsi:type="dcterms:W3CDTF">2008-07-08T21:30:46Z</dcterms:created>
  <dcterms:modified xsi:type="dcterms:W3CDTF">2023-06-13T23:19:17Z</dcterms:modified>
</cp:coreProperties>
</file>