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PRESUPUESTO 2022\PLAN DE ACCIÓN\"/>
    </mc:Choice>
  </mc:AlternateContent>
  <bookViews>
    <workbookView xWindow="0" yWindow="0" windowWidth="20490" windowHeight="7620"/>
  </bookViews>
  <sheets>
    <sheet name="PA 2022" sheetId="14" r:id="rId1"/>
  </sheets>
  <definedNames>
    <definedName name="_xlnm._FilterDatabase" localSheetId="0" hidden="1">'PA 2022'!$A$8:$AG$26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4" i="14" l="1"/>
  <c r="X16" i="14" l="1"/>
  <c r="X14" i="14"/>
  <c r="Y26" i="14" l="1"/>
  <c r="Z26" i="14"/>
  <c r="AA26" i="14"/>
  <c r="AB26" i="14"/>
  <c r="X26" i="14"/>
  <c r="S26" i="14"/>
  <c r="T26" i="14"/>
  <c r="U26" i="14"/>
  <c r="V26" i="14"/>
  <c r="R26" i="14"/>
  <c r="AC25" i="14"/>
  <c r="W25" i="14"/>
  <c r="P25" i="14"/>
  <c r="AC23" i="14"/>
  <c r="W23" i="14"/>
  <c r="P23" i="14"/>
  <c r="AC20" i="14"/>
  <c r="W20" i="14"/>
  <c r="P20" i="14"/>
  <c r="AC18" i="14"/>
  <c r="W18" i="14"/>
  <c r="P18" i="14"/>
  <c r="AC15" i="14"/>
  <c r="W15" i="14"/>
  <c r="P15" i="14"/>
  <c r="AC12" i="14"/>
  <c r="W12" i="14"/>
  <c r="W26" i="14" l="1"/>
  <c r="AD25" i="14"/>
  <c r="AD23" i="14"/>
  <c r="AD20" i="14"/>
  <c r="AD18" i="14"/>
  <c r="AD15" i="14"/>
  <c r="AC11" i="14" l="1"/>
  <c r="W11" i="14"/>
  <c r="AC10" i="14"/>
  <c r="W10" i="14"/>
  <c r="AD10" i="14" s="1"/>
  <c r="AC9" i="14"/>
  <c r="W9" i="14"/>
  <c r="AD11" i="14"/>
  <c r="A26" i="14"/>
  <c r="AC14" i="14"/>
  <c r="AC13" i="14"/>
  <c r="W24" i="14"/>
  <c r="W22" i="14"/>
  <c r="W21" i="14"/>
  <c r="W19" i="14"/>
  <c r="W17" i="14"/>
  <c r="AD17" i="14" s="1"/>
  <c r="W16" i="14"/>
  <c r="W14" i="14"/>
  <c r="AD14" i="14" s="1"/>
  <c r="W13" i="14"/>
  <c r="P19" i="14"/>
  <c r="P10" i="14"/>
  <c r="P11" i="14"/>
  <c r="P13" i="14"/>
  <c r="P14" i="14"/>
  <c r="P16" i="14"/>
  <c r="P17" i="14"/>
  <c r="P21" i="14"/>
  <c r="P22" i="14"/>
  <c r="P24" i="14"/>
  <c r="AC16" i="14"/>
  <c r="AC17" i="14"/>
  <c r="AC19" i="14"/>
  <c r="AD19" i="14"/>
  <c r="AC21" i="14"/>
  <c r="AC22" i="14"/>
  <c r="AC24" i="14"/>
  <c r="AD24" i="14" s="1"/>
  <c r="AD13" i="14"/>
  <c r="P9" i="14"/>
  <c r="I17" i="14"/>
  <c r="I16" i="14"/>
  <c r="I19" i="14"/>
  <c r="AE26" i="14"/>
  <c r="AD21" i="14"/>
  <c r="AC26" i="14" l="1"/>
  <c r="AD16" i="14"/>
  <c r="AD26" i="14"/>
  <c r="AD22" i="14"/>
  <c r="AD9" i="14"/>
  <c r="P26" i="14"/>
</calcChain>
</file>

<file path=xl/sharedStrings.xml><?xml version="1.0" encoding="utf-8"?>
<sst xmlns="http://schemas.openxmlformats.org/spreadsheetml/2006/main" count="226" uniqueCount="97">
  <si>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</si>
  <si>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</si>
  <si>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</si>
  <si>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</si>
  <si>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</si>
  <si>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</si>
  <si>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</si>
  <si>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</si>
  <si>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</si>
  <si>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</si>
  <si>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</si>
  <si>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</si>
  <si>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</si>
  <si>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</si>
  <si>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</si>
  <si>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</si>
  <si>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</si>
  <si>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</si>
  <si>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</si>
  <si>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</si>
  <si>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</si>
  <si>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</si>
  <si>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</si>
  <si>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</si>
  <si>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</si>
  <si>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</si>
  <si>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</si>
  <si>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</si>
  <si>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</si>
  <si>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</si>
  <si>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</si>
  <si>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</si>
  <si>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</si>
  <si>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</si>
  <si>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</si>
  <si>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</si>
  <si>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</si>
  <si>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</si>
  <si>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</si>
  <si>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</si>
  <si>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</si>
  <si>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</si>
  <si>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</si>
  <si>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</si>
  <si>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</si>
  <si>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</si>
  <si>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</si>
  <si>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</si>
  <si>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</si>
  <si>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</si>
  <si>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</si>
  <si>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</si>
  <si>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</si>
  <si>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</si>
  <si>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</si>
  <si>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</si>
  <si>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</si>
  <si>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</si>
  <si>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</si>
  <si>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</si>
  <si>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</si>
  <si>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</si>
  <si>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</si>
  <si>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</si>
  <si>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</si>
  <si>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</si>
  <si>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</si>
  <si>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</si>
  <si>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</si>
  <si>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</si>
  <si>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</si>
  <si>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</si>
  <si>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</si>
  <si>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</si>
  <si>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</si>
  <si>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</si>
  <si>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</si>
  <si>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</si>
  <si>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</si>
  <si>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</si>
  <si>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</si>
  <si>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</si>
  <si>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</si>
  <si>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</si>
  <si>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Pendiente por adicionar al proyecto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</si>
  <si>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</si>
  <si>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</si>
  <si>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</si>
  <si>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</si>
  <si>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</si>
  <si>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2.3.2.02.01.003.4301001.
2.3.2.02.02.006.4301037.   
2.3.2.02.02.008.4301037.
2.3.2.02.02.009.4301001.</t>
  </si>
  <si>
    <t>2.3.2.02.02.009.4301038</t>
  </si>
  <si>
    <t>2.3.2.02.01.003.4301037.
2.3.2.02.02.006.4301037.
2.3.2.02.02.007.4301037.
2.3.2.02.02.009.4301007.
2.3.2.02.02.009.4301037.</t>
  </si>
  <si>
    <t>2.3.2.02.02.009.4301034</t>
  </si>
  <si>
    <t>2.3.2.02.01.003.4301003.
2.3.2.02.02.006.4301003.
2.3.2.02.02.008.4301003.
2.3.2.02.02.008.4301004.
2.3.2.02.02.009.4301003.</t>
  </si>
  <si>
    <t>Rendimientos financieros RP, RDL, arrendamientos</t>
  </si>
  <si>
    <t>Ley 181, Ley 1289, Mindeporte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</si>
</sst>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168" fontId="0" fillId="0" borderId="0" xfId="0" applyNumberFormat="1" applyFont="1"/>
    <xf numFmtId="165" fontId="0" fillId="0" borderId="0" xfId="0" applyNumberFormat="1" applyFont="1"/>
    <xf numFmtId="0" fontId="0" fillId="0" borderId="2" xfId="0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9" fontId="6" fillId="0" borderId="2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1" fontId="0" fillId="3" borderId="2" xfId="0" applyNumberFormat="1" applyFont="1" applyFill="1" applyBorder="1" applyAlignment="1">
      <alignment horizontal="lef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5" fontId="6" fillId="0" borderId="7" xfId="108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5" fontId="6" fillId="0" borderId="2" xfId="11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1" fontId="0" fillId="0" borderId="2" xfId="0" applyNumberFormat="1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166" fontId="6" fillId="0" borderId="2" xfId="108" applyNumberFormat="1" applyFont="1" applyFill="1" applyBorder="1" applyAlignment="1">
      <alignment vertical="center" wrapText="1"/>
    </xf>
    <xf numFmtId="5" fontId="7" fillId="2" borderId="2" xfId="108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166" fontId="6" fillId="3" borderId="2" xfId="108" applyNumberFormat="1" applyFont="1" applyFill="1" applyBorder="1" applyAlignment="1">
      <alignment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167" fontId="9" fillId="3" borderId="2" xfId="0" applyNumberFormat="1" applyFont="1" applyFill="1" applyBorder="1" applyAlignment="1">
      <alignment horizontal="righ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0" fillId="3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166" fontId="6" fillId="0" borderId="0" xfId="108" applyNumberFormat="1" applyFont="1" applyFill="1" applyBorder="1" applyAlignment="1">
      <alignment vertical="center" wrapText="1"/>
    </xf>
    <xf numFmtId="5" fontId="6" fillId="4" borderId="2" xfId="108" applyNumberFormat="1" applyFont="1" applyFill="1" applyBorder="1" applyAlignment="1">
      <alignment horizontal="right" vertical="center" wrapText="1"/>
    </xf>
    <xf numFmtId="5" fontId="6" fillId="4" borderId="2" xfId="110" applyNumberFormat="1" applyFont="1" applyFill="1" applyBorder="1" applyAlignment="1">
      <alignment horizontal="right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/>
    <cellStyle name="Moneda" xfId="108" builtinId="4"/>
    <cellStyle name="Moneda 2" xfId="110"/>
    <cellStyle name="Moneda 3" xfId="112"/>
    <cellStyle name="Normal" xfId="0" builtinId="0"/>
    <cellStyle name="Normal 2" xfId="109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P1" zoomScale="60" zoomScaleNormal="60" workbookViewId="0">
      <selection activeCell="X24" sqref="X24"/>
    </sheetView>
  </sheetViews>
  <sheetFormatPr baseColWidth="10" defaultColWidth="11.25" defaultRowHeight="14.25" x14ac:dyDescent="0.2"/>
  <cols>
    <col min="1" max="1" width="7.375" style="1" customWidth="1"/>
    <col min="2" max="3" width="25" style="1" customWidth="1"/>
    <col min="4" max="4" width="25.875" style="1" customWidth="1"/>
    <col min="5" max="5" width="48.25" style="1" customWidth="1"/>
    <col min="6" max="6" width="45.375" style="1" customWidth="1"/>
    <col min="7" max="7" width="16.75" style="1" customWidth="1"/>
    <col min="8" max="8" width="50.25" style="1" customWidth="1"/>
    <col min="9" max="9" width="43.75" style="1" customWidth="1"/>
    <col min="10" max="10" width="15.75" style="1" hidden="1" customWidth="1"/>
    <col min="11" max="11" width="16" style="1" hidden="1" customWidth="1"/>
    <col min="12" max="13" width="16" style="1" customWidth="1"/>
    <col min="14" max="14" width="14.875" style="1" customWidth="1"/>
    <col min="15" max="15" width="13.375" style="1" customWidth="1"/>
    <col min="16" max="16" width="11.25" style="1" customWidth="1"/>
    <col min="17" max="17" width="27.25" style="1" customWidth="1"/>
    <col min="18" max="18" width="20.875" style="1" customWidth="1"/>
    <col min="19" max="19" width="19.875" style="1" customWidth="1"/>
    <col min="20" max="20" width="16.875" style="1" customWidth="1"/>
    <col min="21" max="21" width="20.25" style="1" customWidth="1"/>
    <col min="22" max="22" width="18.875" style="1" customWidth="1"/>
    <col min="23" max="23" width="20.875" style="1" customWidth="1"/>
    <col min="24" max="28" width="17.25" style="1" customWidth="1"/>
    <col min="29" max="29" width="21.25" style="1" customWidth="1"/>
    <col min="30" max="30" width="13.75" style="1" customWidth="1"/>
    <col min="31" max="31" width="19.625" style="1" customWidth="1"/>
    <col min="32" max="32" width="15.375" style="1" customWidth="1"/>
    <col min="33" max="33" width="17.375" style="1" customWidth="1"/>
    <col min="34" max="16384" width="11.25" style="1"/>
  </cols>
  <sheetData>
    <row r="1" spans="1:33" ht="15" x14ac:dyDescent="0.2">
      <c r="A1" s="91"/>
      <c r="B1" s="94" t="s">
        <v>79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85" t="s">
        <v>82</v>
      </c>
      <c r="AF1" s="85"/>
      <c r="AG1" s="85"/>
    </row>
    <row r="2" spans="1:33" ht="15" x14ac:dyDescent="0.2">
      <c r="A2" s="9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86" t="s">
        <v>36</v>
      </c>
      <c r="AF2" s="86"/>
      <c r="AG2" s="86"/>
    </row>
    <row r="3" spans="1:33" ht="15" x14ac:dyDescent="0.2">
      <c r="A3" s="9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86" t="s">
        <v>33</v>
      </c>
      <c r="AF3" s="86"/>
      <c r="AG3" s="86"/>
    </row>
    <row r="4" spans="1:33" ht="15" x14ac:dyDescent="0.2">
      <c r="A4" s="91"/>
      <c r="B4" s="94"/>
      <c r="C4" s="94"/>
      <c r="D4" s="94"/>
      <c r="E4" s="94"/>
      <c r="F4" s="94"/>
      <c r="G4" s="94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86" t="s">
        <v>32</v>
      </c>
      <c r="AF4" s="86"/>
      <c r="AG4" s="86"/>
    </row>
    <row r="5" spans="1:33" ht="15" x14ac:dyDescent="0.2">
      <c r="A5" s="92" t="s">
        <v>30</v>
      </c>
      <c r="B5" s="92"/>
      <c r="C5" s="92"/>
      <c r="D5" s="96"/>
      <c r="E5" s="96"/>
      <c r="F5" s="96"/>
      <c r="G5" s="96"/>
      <c r="H5" s="65"/>
      <c r="I5" s="65"/>
      <c r="J5" s="65"/>
      <c r="K5" s="65"/>
      <c r="L5" s="65"/>
      <c r="M5" s="65"/>
      <c r="N5" s="6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</row>
    <row r="6" spans="1:33" ht="15" x14ac:dyDescent="0.2">
      <c r="A6" s="93" t="s">
        <v>31</v>
      </c>
      <c r="B6" s="93"/>
      <c r="C6" s="93"/>
      <c r="D6" s="96">
        <v>44651</v>
      </c>
      <c r="E6" s="96"/>
      <c r="F6" s="96"/>
      <c r="G6" s="96"/>
      <c r="H6" s="65"/>
      <c r="I6" s="65"/>
      <c r="J6" s="65"/>
      <c r="K6" s="65"/>
      <c r="L6" s="65"/>
      <c r="M6" s="65"/>
      <c r="N6" s="6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4"/>
      <c r="AG6" s="5"/>
    </row>
    <row r="7" spans="1:33" ht="15.6" customHeight="1" x14ac:dyDescent="0.2">
      <c r="A7" s="66"/>
      <c r="B7" s="87" t="s">
        <v>10</v>
      </c>
      <c r="C7" s="87"/>
      <c r="D7" s="87"/>
      <c r="E7" s="87"/>
      <c r="F7" s="87"/>
      <c r="G7" s="88" t="s">
        <v>11</v>
      </c>
      <c r="H7" s="89"/>
      <c r="I7" s="89"/>
      <c r="J7" s="89"/>
      <c r="K7" s="89"/>
      <c r="L7" s="89"/>
      <c r="M7" s="90"/>
      <c r="N7" s="87" t="s">
        <v>25</v>
      </c>
      <c r="O7" s="87"/>
      <c r="P7" s="87"/>
      <c r="Q7" s="87" t="s">
        <v>23</v>
      </c>
      <c r="R7" s="87"/>
      <c r="S7" s="87"/>
      <c r="T7" s="87"/>
      <c r="U7" s="87"/>
      <c r="V7" s="87"/>
      <c r="W7" s="87"/>
      <c r="X7" s="87" t="s">
        <v>17</v>
      </c>
      <c r="Y7" s="87"/>
      <c r="Z7" s="87"/>
      <c r="AA7" s="87"/>
      <c r="AB7" s="87"/>
      <c r="AC7" s="87"/>
      <c r="AD7" s="84" t="s">
        <v>18</v>
      </c>
      <c r="AE7" s="84" t="s">
        <v>26</v>
      </c>
      <c r="AF7" s="84" t="s">
        <v>24</v>
      </c>
      <c r="AG7" s="84"/>
    </row>
    <row r="8" spans="1:33" ht="46.9" customHeight="1" x14ac:dyDescent="0.2">
      <c r="A8" s="27" t="s">
        <v>29</v>
      </c>
      <c r="B8" s="26" t="s">
        <v>1</v>
      </c>
      <c r="C8" s="27" t="s">
        <v>6</v>
      </c>
      <c r="D8" s="27" t="s">
        <v>2</v>
      </c>
      <c r="E8" s="27" t="s">
        <v>7</v>
      </c>
      <c r="F8" s="26" t="s">
        <v>19</v>
      </c>
      <c r="G8" s="64" t="s">
        <v>81</v>
      </c>
      <c r="H8" s="64" t="s">
        <v>3</v>
      </c>
      <c r="I8" s="64" t="s">
        <v>15</v>
      </c>
      <c r="J8" s="64" t="s">
        <v>21</v>
      </c>
      <c r="K8" s="64" t="s">
        <v>22</v>
      </c>
      <c r="L8" s="81" t="s">
        <v>21</v>
      </c>
      <c r="M8" s="81" t="s">
        <v>22</v>
      </c>
      <c r="N8" s="64" t="s">
        <v>4</v>
      </c>
      <c r="O8" s="64" t="s">
        <v>5</v>
      </c>
      <c r="P8" s="64" t="s">
        <v>0</v>
      </c>
      <c r="Q8" s="27" t="s">
        <v>9</v>
      </c>
      <c r="R8" s="26" t="s">
        <v>35</v>
      </c>
      <c r="S8" s="26" t="s">
        <v>8</v>
      </c>
      <c r="T8" s="26" t="s">
        <v>27</v>
      </c>
      <c r="U8" s="26" t="s">
        <v>34</v>
      </c>
      <c r="V8" s="26" t="s">
        <v>12</v>
      </c>
      <c r="W8" s="26" t="s">
        <v>20</v>
      </c>
      <c r="X8" s="26" t="s">
        <v>35</v>
      </c>
      <c r="Y8" s="26" t="s">
        <v>8</v>
      </c>
      <c r="Z8" s="26" t="s">
        <v>27</v>
      </c>
      <c r="AA8" s="26" t="s">
        <v>34</v>
      </c>
      <c r="AB8" s="26" t="s">
        <v>12</v>
      </c>
      <c r="AC8" s="26" t="s">
        <v>28</v>
      </c>
      <c r="AD8" s="84"/>
      <c r="AE8" s="84"/>
      <c r="AF8" s="26" t="s">
        <v>13</v>
      </c>
      <c r="AG8" s="26" t="s">
        <v>14</v>
      </c>
    </row>
    <row r="9" spans="1:33" ht="106.5" customHeight="1" x14ac:dyDescent="0.2">
      <c r="A9" s="27">
        <v>85</v>
      </c>
      <c r="B9" s="29" t="s">
        <v>37</v>
      </c>
      <c r="C9" s="29" t="s">
        <v>38</v>
      </c>
      <c r="D9" s="29" t="s">
        <v>39</v>
      </c>
      <c r="E9" s="30" t="s">
        <v>40</v>
      </c>
      <c r="F9" s="31" t="s">
        <v>41</v>
      </c>
      <c r="G9" s="32">
        <v>2020680010070</v>
      </c>
      <c r="H9" s="33" t="s">
        <v>42</v>
      </c>
      <c r="I9" s="34" t="s">
        <v>43</v>
      </c>
      <c r="J9" s="35" t="s">
        <v>80</v>
      </c>
      <c r="K9" s="36">
        <v>44926</v>
      </c>
      <c r="L9" s="36"/>
      <c r="M9" s="36"/>
      <c r="N9" s="61">
        <v>6</v>
      </c>
      <c r="O9" s="22">
        <v>6</v>
      </c>
      <c r="P9" s="37">
        <f t="shared" ref="P9:P24" si="0">IFERROR(IF(O9/N9&gt;100%,100%,O9/N9),"-")</f>
        <v>1</v>
      </c>
      <c r="Q9" s="38" t="s">
        <v>88</v>
      </c>
      <c r="R9" s="74">
        <v>1327629822</v>
      </c>
      <c r="S9" s="74"/>
      <c r="T9" s="74"/>
      <c r="U9" s="74"/>
      <c r="V9" s="74"/>
      <c r="W9" s="60">
        <f t="shared" ref="W9:W12" si="1">SUM(R9:V9)</f>
        <v>1327629822</v>
      </c>
      <c r="X9" s="70">
        <v>825706330</v>
      </c>
      <c r="Y9" s="75"/>
      <c r="Z9" s="76"/>
      <c r="AA9" s="76"/>
      <c r="AB9" s="71"/>
      <c r="AC9" s="39">
        <f>SUM(X9:AB9)</f>
        <v>825706330</v>
      </c>
      <c r="AD9" s="77">
        <f>IFERROR(AC9/W9,"-")</f>
        <v>0.62194017964745596</v>
      </c>
      <c r="AE9" s="78"/>
      <c r="AF9" s="79" t="s">
        <v>44</v>
      </c>
      <c r="AG9" s="69" t="s">
        <v>83</v>
      </c>
    </row>
    <row r="10" spans="1:33" ht="57" x14ac:dyDescent="0.2">
      <c r="A10" s="27">
        <v>86</v>
      </c>
      <c r="B10" s="29" t="s">
        <v>37</v>
      </c>
      <c r="C10" s="29" t="s">
        <v>38</v>
      </c>
      <c r="D10" s="29" t="s">
        <v>39</v>
      </c>
      <c r="E10" s="30" t="s">
        <v>45</v>
      </c>
      <c r="F10" s="31" t="s">
        <v>46</v>
      </c>
      <c r="G10" s="32">
        <v>2020680010070</v>
      </c>
      <c r="H10" s="33" t="s">
        <v>42</v>
      </c>
      <c r="I10" s="34" t="s">
        <v>45</v>
      </c>
      <c r="J10" s="35" t="s">
        <v>80</v>
      </c>
      <c r="K10" s="36">
        <v>44926</v>
      </c>
      <c r="L10" s="36"/>
      <c r="M10" s="36"/>
      <c r="N10" s="61">
        <v>2500</v>
      </c>
      <c r="O10" s="22">
        <v>200</v>
      </c>
      <c r="P10" s="37">
        <f t="shared" si="0"/>
        <v>0.08</v>
      </c>
      <c r="Q10" s="42" t="s">
        <v>87</v>
      </c>
      <c r="R10" s="74">
        <v>104700000</v>
      </c>
      <c r="S10" s="74"/>
      <c r="T10" s="74"/>
      <c r="U10" s="74"/>
      <c r="V10" s="74"/>
      <c r="W10" s="60">
        <f t="shared" si="1"/>
        <v>104700000</v>
      </c>
      <c r="X10" s="70">
        <v>39600000</v>
      </c>
      <c r="Y10" s="80"/>
      <c r="Z10" s="71"/>
      <c r="AA10" s="71"/>
      <c r="AB10" s="71"/>
      <c r="AC10" s="39">
        <f>SUM(X10:AB10)</f>
        <v>39600000</v>
      </c>
      <c r="AD10" s="77">
        <f t="shared" ref="AD10:AD11" si="2">IFERROR(AC10/W10,"-")</f>
        <v>0.37822349570200575</v>
      </c>
      <c r="AE10" s="78"/>
      <c r="AF10" s="79" t="s">
        <v>44</v>
      </c>
      <c r="AG10" s="69" t="s">
        <v>83</v>
      </c>
    </row>
    <row r="11" spans="1:33" ht="61.15" customHeight="1" x14ac:dyDescent="0.2">
      <c r="A11" s="27">
        <v>87</v>
      </c>
      <c r="B11" s="29" t="s">
        <v>37</v>
      </c>
      <c r="C11" s="29" t="s">
        <v>38</v>
      </c>
      <c r="D11" s="29" t="s">
        <v>39</v>
      </c>
      <c r="E11" s="30" t="s">
        <v>47</v>
      </c>
      <c r="F11" s="31" t="s">
        <v>48</v>
      </c>
      <c r="G11" s="32">
        <v>2020680010070</v>
      </c>
      <c r="H11" s="33" t="s">
        <v>42</v>
      </c>
      <c r="I11" s="34" t="s">
        <v>49</v>
      </c>
      <c r="J11" s="35" t="s">
        <v>80</v>
      </c>
      <c r="K11" s="36">
        <v>44926</v>
      </c>
      <c r="L11" s="36"/>
      <c r="M11" s="36"/>
      <c r="N11" s="62">
        <v>2</v>
      </c>
      <c r="O11" s="22">
        <v>1</v>
      </c>
      <c r="P11" s="37">
        <f t="shared" si="0"/>
        <v>0.5</v>
      </c>
      <c r="Q11" s="38" t="s">
        <v>86</v>
      </c>
      <c r="R11" s="74">
        <v>45600000</v>
      </c>
      <c r="S11" s="74"/>
      <c r="T11" s="74"/>
      <c r="U11" s="74"/>
      <c r="V11" s="74"/>
      <c r="W11" s="60">
        <f t="shared" si="1"/>
        <v>45600000</v>
      </c>
      <c r="X11" s="70">
        <v>28800000</v>
      </c>
      <c r="Y11" s="80"/>
      <c r="Z11" s="71"/>
      <c r="AA11" s="71"/>
      <c r="AB11" s="71"/>
      <c r="AC11" s="39">
        <f>SUM(X11:AB11)</f>
        <v>28800000</v>
      </c>
      <c r="AD11" s="77">
        <f t="shared" si="2"/>
        <v>0.63157894736842102</v>
      </c>
      <c r="AE11" s="78"/>
      <c r="AF11" s="79" t="s">
        <v>44</v>
      </c>
      <c r="AG11" s="69" t="s">
        <v>83</v>
      </c>
    </row>
    <row r="12" spans="1:33" ht="60" customHeight="1" x14ac:dyDescent="0.2">
      <c r="A12" s="82"/>
      <c r="B12" s="29" t="s">
        <v>37</v>
      </c>
      <c r="C12" s="29" t="s">
        <v>38</v>
      </c>
      <c r="D12" s="29" t="s">
        <v>39</v>
      </c>
      <c r="E12" s="30" t="s">
        <v>47</v>
      </c>
      <c r="F12" s="31" t="s">
        <v>48</v>
      </c>
      <c r="G12" s="32">
        <v>2020680010070</v>
      </c>
      <c r="H12" s="33" t="s">
        <v>42</v>
      </c>
      <c r="I12" s="34" t="s">
        <v>84</v>
      </c>
      <c r="J12" s="35"/>
      <c r="K12" s="36"/>
      <c r="L12" s="36"/>
      <c r="M12" s="36"/>
      <c r="N12" s="62"/>
      <c r="O12" s="22"/>
      <c r="P12" s="37"/>
      <c r="Q12" s="38"/>
      <c r="R12" s="74">
        <v>4065440</v>
      </c>
      <c r="S12" s="74">
        <v>279054910</v>
      </c>
      <c r="T12" s="74"/>
      <c r="U12" s="74"/>
      <c r="V12" s="74"/>
      <c r="W12" s="60">
        <f t="shared" si="1"/>
        <v>283120350</v>
      </c>
      <c r="X12" s="70"/>
      <c r="Y12" s="80"/>
      <c r="Z12" s="71"/>
      <c r="AA12" s="71"/>
      <c r="AB12" s="71"/>
      <c r="AC12" s="39">
        <f>SUM(X12:AB12)</f>
        <v>0</v>
      </c>
      <c r="AD12" s="77"/>
      <c r="AE12" s="78"/>
      <c r="AF12" s="79" t="s">
        <v>44</v>
      </c>
      <c r="AG12" s="69" t="s">
        <v>83</v>
      </c>
    </row>
    <row r="13" spans="1:33" ht="63" customHeight="1" x14ac:dyDescent="0.2">
      <c r="A13" s="27">
        <v>124</v>
      </c>
      <c r="B13" s="20" t="s">
        <v>37</v>
      </c>
      <c r="C13" s="20" t="s">
        <v>50</v>
      </c>
      <c r="D13" s="20" t="s">
        <v>51</v>
      </c>
      <c r="E13" s="30" t="s">
        <v>52</v>
      </c>
      <c r="F13" s="31" t="s">
        <v>53</v>
      </c>
      <c r="G13" s="32">
        <v>2020680010082</v>
      </c>
      <c r="H13" s="33" t="s">
        <v>54</v>
      </c>
      <c r="I13" s="21" t="s">
        <v>55</v>
      </c>
      <c r="J13" s="35" t="s">
        <v>80</v>
      </c>
      <c r="K13" s="36">
        <v>44926</v>
      </c>
      <c r="L13" s="36"/>
      <c r="M13" s="36"/>
      <c r="N13" s="61">
        <v>125</v>
      </c>
      <c r="O13" s="22">
        <v>2</v>
      </c>
      <c r="P13" s="37">
        <f t="shared" si="0"/>
        <v>1.6E-2</v>
      </c>
      <c r="Q13" s="42" t="s">
        <v>90</v>
      </c>
      <c r="R13" s="59">
        <v>65704950</v>
      </c>
      <c r="S13" s="59">
        <v>380895318</v>
      </c>
      <c r="T13" s="59"/>
      <c r="U13" s="59">
        <v>150000000</v>
      </c>
      <c r="V13" s="59">
        <v>150000000</v>
      </c>
      <c r="W13" s="60">
        <f t="shared" ref="W13:W24" si="3">SUM(R13:V13)</f>
        <v>746600268</v>
      </c>
      <c r="X13" s="70">
        <v>64000000</v>
      </c>
      <c r="Y13" s="70">
        <v>364400000</v>
      </c>
      <c r="Z13" s="71"/>
      <c r="AA13" s="73">
        <v>80000000</v>
      </c>
      <c r="AB13" s="41"/>
      <c r="AC13" s="39">
        <f>SUM(X13:AB13)</f>
        <v>508400000</v>
      </c>
      <c r="AD13" s="25">
        <f t="shared" ref="AD13:AD19" si="4">IFERROR(AC13/W13,"-")</f>
        <v>0.68095341214102001</v>
      </c>
      <c r="AE13" s="43"/>
      <c r="AF13" s="67" t="s">
        <v>44</v>
      </c>
      <c r="AG13" s="69" t="s">
        <v>83</v>
      </c>
    </row>
    <row r="14" spans="1:33" ht="64.150000000000006" customHeight="1" x14ac:dyDescent="0.2">
      <c r="A14" s="27">
        <v>125</v>
      </c>
      <c r="B14" s="20" t="s">
        <v>37</v>
      </c>
      <c r="C14" s="20" t="s">
        <v>50</v>
      </c>
      <c r="D14" s="20" t="s">
        <v>51</v>
      </c>
      <c r="E14" s="30" t="s">
        <v>56</v>
      </c>
      <c r="F14" s="31" t="s">
        <v>57</v>
      </c>
      <c r="G14" s="32">
        <v>2020680010082</v>
      </c>
      <c r="H14" s="33" t="s">
        <v>54</v>
      </c>
      <c r="I14" s="21" t="s">
        <v>56</v>
      </c>
      <c r="J14" s="35" t="s">
        <v>80</v>
      </c>
      <c r="K14" s="36">
        <v>44926</v>
      </c>
      <c r="L14" s="36"/>
      <c r="M14" s="36"/>
      <c r="N14" s="61">
        <v>104</v>
      </c>
      <c r="O14" s="22"/>
      <c r="P14" s="37">
        <f t="shared" si="0"/>
        <v>0</v>
      </c>
      <c r="Q14" s="44" t="s">
        <v>89</v>
      </c>
      <c r="R14" s="59">
        <v>350000000</v>
      </c>
      <c r="S14" s="59"/>
      <c r="T14" s="59"/>
      <c r="U14" s="59">
        <v>150000000</v>
      </c>
      <c r="V14" s="59"/>
      <c r="W14" s="60">
        <f t="shared" si="3"/>
        <v>500000000</v>
      </c>
      <c r="X14" s="98">
        <f>293000000+20000000</f>
        <v>313000000</v>
      </c>
      <c r="Y14" s="70"/>
      <c r="Z14" s="72"/>
      <c r="AA14" s="73">
        <v>62000000</v>
      </c>
      <c r="AB14" s="40"/>
      <c r="AC14" s="39">
        <f>SUM(X14:AB14)</f>
        <v>375000000</v>
      </c>
      <c r="AD14" s="25">
        <f t="shared" si="4"/>
        <v>0.75</v>
      </c>
      <c r="AE14" s="43"/>
      <c r="AF14" s="67" t="s">
        <v>44</v>
      </c>
      <c r="AG14" s="69" t="s">
        <v>83</v>
      </c>
    </row>
    <row r="15" spans="1:33" ht="64.150000000000006" customHeight="1" x14ac:dyDescent="0.2">
      <c r="A15" s="82"/>
      <c r="B15" s="20" t="s">
        <v>37</v>
      </c>
      <c r="C15" s="20" t="s">
        <v>50</v>
      </c>
      <c r="D15" s="20" t="s">
        <v>51</v>
      </c>
      <c r="E15" s="30" t="s">
        <v>56</v>
      </c>
      <c r="F15" s="31" t="s">
        <v>57</v>
      </c>
      <c r="G15" s="32">
        <v>2020680010082</v>
      </c>
      <c r="H15" s="33" t="s">
        <v>54</v>
      </c>
      <c r="I15" s="21" t="s">
        <v>84</v>
      </c>
      <c r="J15" s="35" t="s">
        <v>80</v>
      </c>
      <c r="K15" s="36">
        <v>44926</v>
      </c>
      <c r="L15" s="36"/>
      <c r="M15" s="36"/>
      <c r="N15" s="61"/>
      <c r="O15" s="22"/>
      <c r="P15" s="37" t="str">
        <f t="shared" ref="P15" si="5">IFERROR(IF(O15/N15&gt;100%,100%,O15/N15),"-")</f>
        <v>-</v>
      </c>
      <c r="Q15" s="44"/>
      <c r="R15" s="59">
        <v>1110644013</v>
      </c>
      <c r="S15" s="59">
        <v>258900449</v>
      </c>
      <c r="T15" s="59"/>
      <c r="U15" s="59"/>
      <c r="V15" s="59"/>
      <c r="W15" s="60">
        <f t="shared" ref="W15" si="6">SUM(R15:V15)</f>
        <v>1369544462</v>
      </c>
      <c r="X15" s="70"/>
      <c r="Y15" s="70"/>
      <c r="Z15" s="72"/>
      <c r="AA15" s="73"/>
      <c r="AB15" s="40"/>
      <c r="AC15" s="39">
        <f>SUM(X15:AB15)</f>
        <v>0</v>
      </c>
      <c r="AD15" s="25">
        <f t="shared" ref="AD15" si="7">IFERROR(AC15/W15,"-")</f>
        <v>0</v>
      </c>
      <c r="AE15" s="43"/>
      <c r="AF15" s="67" t="s">
        <v>44</v>
      </c>
      <c r="AG15" s="69" t="s">
        <v>83</v>
      </c>
    </row>
    <row r="16" spans="1:33" ht="58.9" customHeight="1" x14ac:dyDescent="0.2">
      <c r="A16" s="27">
        <v>126</v>
      </c>
      <c r="B16" s="45" t="s">
        <v>37</v>
      </c>
      <c r="C16" s="45" t="s">
        <v>50</v>
      </c>
      <c r="D16" s="46" t="s">
        <v>51</v>
      </c>
      <c r="E16" s="47" t="s">
        <v>58</v>
      </c>
      <c r="F16" s="31" t="s">
        <v>59</v>
      </c>
      <c r="G16" s="32">
        <v>2020680010104</v>
      </c>
      <c r="H16" s="33" t="s">
        <v>60</v>
      </c>
      <c r="I16" s="21" t="str">
        <f>E16</f>
        <v>Desarrollar 144 eventos recreativos y deportivos para las comunidades bumanguesas, incluidas las vacaciones creativas para infancia.</v>
      </c>
      <c r="J16" s="35" t="s">
        <v>80</v>
      </c>
      <c r="K16" s="36">
        <v>44926</v>
      </c>
      <c r="L16" s="83"/>
      <c r="M16" s="83"/>
      <c r="N16" s="63">
        <v>40</v>
      </c>
      <c r="O16" s="48"/>
      <c r="P16" s="37">
        <f t="shared" si="0"/>
        <v>0</v>
      </c>
      <c r="Q16" s="42" t="s">
        <v>91</v>
      </c>
      <c r="R16" s="59">
        <v>215000000</v>
      </c>
      <c r="S16" s="59"/>
      <c r="T16" s="59"/>
      <c r="U16" s="59"/>
      <c r="V16" s="59"/>
      <c r="W16" s="60">
        <f t="shared" si="3"/>
        <v>215000000</v>
      </c>
      <c r="X16" s="98">
        <f>156432156+69121657</f>
        <v>225553813</v>
      </c>
      <c r="Y16" s="40"/>
      <c r="Z16" s="41"/>
      <c r="AA16" s="41"/>
      <c r="AB16" s="41"/>
      <c r="AC16" s="39">
        <f t="shared" ref="AC16:AC24" si="8">SUM(X16:AB16)</f>
        <v>225553813</v>
      </c>
      <c r="AD16" s="25">
        <f t="shared" si="4"/>
        <v>1.0490875023255815</v>
      </c>
      <c r="AE16" s="49"/>
      <c r="AF16" s="67" t="s">
        <v>44</v>
      </c>
      <c r="AG16" s="69" t="s">
        <v>83</v>
      </c>
    </row>
    <row r="17" spans="1:33" ht="78" customHeight="1" x14ac:dyDescent="0.2">
      <c r="A17" s="27">
        <v>127</v>
      </c>
      <c r="B17" s="20" t="s">
        <v>37</v>
      </c>
      <c r="C17" s="20" t="s">
        <v>50</v>
      </c>
      <c r="D17" s="20" t="s">
        <v>51</v>
      </c>
      <c r="E17" s="30" t="s">
        <v>61</v>
      </c>
      <c r="F17" s="31" t="s">
        <v>62</v>
      </c>
      <c r="G17" s="32">
        <v>2020680010104</v>
      </c>
      <c r="H17" s="33" t="s">
        <v>60</v>
      </c>
      <c r="I17" s="21" t="str">
        <f>E17</f>
        <v>Desarrollar 16 eventos deportivos y recreativos dirigido a población vulnerable: discapacidad, víctimas del conflicto interno armado y población carcelaria hombres y mujeres.</v>
      </c>
      <c r="J17" s="35" t="s">
        <v>80</v>
      </c>
      <c r="K17" s="36">
        <v>44926</v>
      </c>
      <c r="L17" s="36"/>
      <c r="M17" s="36"/>
      <c r="N17" s="61">
        <v>3</v>
      </c>
      <c r="O17" s="22"/>
      <c r="P17" s="37">
        <f t="shared" si="0"/>
        <v>0</v>
      </c>
      <c r="Q17" s="42" t="s">
        <v>91</v>
      </c>
      <c r="R17" s="59">
        <v>229002156</v>
      </c>
      <c r="S17" s="59"/>
      <c r="T17" s="59"/>
      <c r="U17" s="59"/>
      <c r="V17" s="59"/>
      <c r="W17" s="60">
        <f t="shared" si="3"/>
        <v>229002156</v>
      </c>
      <c r="X17" s="70">
        <v>100000000</v>
      </c>
      <c r="Y17" s="40"/>
      <c r="Z17" s="41"/>
      <c r="AA17" s="41"/>
      <c r="AB17" s="41"/>
      <c r="AC17" s="39">
        <f t="shared" si="8"/>
        <v>100000000</v>
      </c>
      <c r="AD17" s="25">
        <f t="shared" si="4"/>
        <v>0.43667711145916022</v>
      </c>
      <c r="AE17" s="43"/>
      <c r="AF17" s="67" t="s">
        <v>44</v>
      </c>
      <c r="AG17" s="69" t="s">
        <v>83</v>
      </c>
    </row>
    <row r="18" spans="1:33" ht="78" customHeight="1" x14ac:dyDescent="0.2">
      <c r="A18" s="82"/>
      <c r="B18" s="20" t="s">
        <v>37</v>
      </c>
      <c r="C18" s="20" t="s">
        <v>50</v>
      </c>
      <c r="D18" s="20" t="s">
        <v>51</v>
      </c>
      <c r="E18" s="30" t="s">
        <v>61</v>
      </c>
      <c r="F18" s="31" t="s">
        <v>62</v>
      </c>
      <c r="G18" s="32">
        <v>2020680010104</v>
      </c>
      <c r="H18" s="33" t="s">
        <v>60</v>
      </c>
      <c r="I18" s="21" t="s">
        <v>84</v>
      </c>
      <c r="J18" s="35" t="s">
        <v>80</v>
      </c>
      <c r="K18" s="36">
        <v>44926</v>
      </c>
      <c r="L18" s="36"/>
      <c r="M18" s="36"/>
      <c r="N18" s="61"/>
      <c r="O18" s="22"/>
      <c r="P18" s="37" t="str">
        <f t="shared" ref="P18" si="9">IFERROR(IF(O18/N18&gt;100%,100%,O18/N18),"-")</f>
        <v>-</v>
      </c>
      <c r="Q18" s="42"/>
      <c r="R18" s="59">
        <v>481363174</v>
      </c>
      <c r="S18" s="59">
        <v>44582533</v>
      </c>
      <c r="T18" s="59"/>
      <c r="U18" s="59"/>
      <c r="V18" s="59"/>
      <c r="W18" s="60">
        <f t="shared" ref="W18" si="10">SUM(R18:V18)</f>
        <v>525945707</v>
      </c>
      <c r="X18" s="70"/>
      <c r="Y18" s="40"/>
      <c r="Z18" s="41"/>
      <c r="AA18" s="41"/>
      <c r="AB18" s="41"/>
      <c r="AC18" s="39">
        <f t="shared" ref="AC18" si="11">SUM(X18:AB18)</f>
        <v>0</v>
      </c>
      <c r="AD18" s="25">
        <f t="shared" ref="AD18" si="12">IFERROR(AC18/W18,"-")</f>
        <v>0</v>
      </c>
      <c r="AE18" s="43"/>
      <c r="AF18" s="67" t="s">
        <v>44</v>
      </c>
      <c r="AG18" s="69" t="s">
        <v>83</v>
      </c>
    </row>
    <row r="19" spans="1:33" ht="106.9" customHeight="1" x14ac:dyDescent="0.2">
      <c r="A19" s="27">
        <v>128</v>
      </c>
      <c r="B19" s="20" t="s">
        <v>37</v>
      </c>
      <c r="C19" s="20" t="s">
        <v>50</v>
      </c>
      <c r="D19" s="20" t="s">
        <v>63</v>
      </c>
      <c r="E19" s="30" t="s">
        <v>64</v>
      </c>
      <c r="F19" s="31" t="s">
        <v>65</v>
      </c>
      <c r="G19" s="50">
        <v>2020680010066</v>
      </c>
      <c r="H19" s="31" t="s">
        <v>66</v>
      </c>
      <c r="I19" s="21" t="str">
        <f>E19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9" s="35" t="s">
        <v>80</v>
      </c>
      <c r="K19" s="36">
        <v>44926</v>
      </c>
      <c r="L19" s="36"/>
      <c r="M19" s="36"/>
      <c r="N19" s="61">
        <v>11000</v>
      </c>
      <c r="O19" s="51"/>
      <c r="P19" s="37">
        <f>IFERROR(IF(O19/N19&gt;100%,100%,O19/N19),"-")</f>
        <v>0</v>
      </c>
      <c r="Q19" s="42" t="s">
        <v>92</v>
      </c>
      <c r="R19" s="59">
        <v>789430000</v>
      </c>
      <c r="S19" s="59">
        <v>1444624460</v>
      </c>
      <c r="T19" s="59"/>
      <c r="U19" s="59">
        <v>300000000</v>
      </c>
      <c r="V19" s="59">
        <v>191142000</v>
      </c>
      <c r="W19" s="60">
        <f t="shared" si="3"/>
        <v>2725196460</v>
      </c>
      <c r="X19" s="99">
        <v>462011000</v>
      </c>
      <c r="Y19" s="99">
        <v>955794460</v>
      </c>
      <c r="Z19" s="53"/>
      <c r="AA19" s="53"/>
      <c r="AB19" s="53"/>
      <c r="AC19" s="39">
        <f t="shared" si="8"/>
        <v>1417805460</v>
      </c>
      <c r="AD19" s="25">
        <f t="shared" si="4"/>
        <v>0.52025807343078667</v>
      </c>
      <c r="AE19" s="54"/>
      <c r="AF19" s="68" t="s">
        <v>44</v>
      </c>
      <c r="AG19" s="69" t="s">
        <v>83</v>
      </c>
    </row>
    <row r="20" spans="1:33" ht="106.9" customHeight="1" x14ac:dyDescent="0.2">
      <c r="A20" s="82"/>
      <c r="B20" s="20" t="s">
        <v>37</v>
      </c>
      <c r="C20" s="20" t="s">
        <v>50</v>
      </c>
      <c r="D20" s="20" t="s">
        <v>63</v>
      </c>
      <c r="E20" s="30" t="s">
        <v>64</v>
      </c>
      <c r="F20" s="31" t="s">
        <v>65</v>
      </c>
      <c r="G20" s="50">
        <v>2020680010066</v>
      </c>
      <c r="H20" s="31" t="s">
        <v>66</v>
      </c>
      <c r="I20" s="21" t="s">
        <v>84</v>
      </c>
      <c r="J20" s="35" t="s">
        <v>80</v>
      </c>
      <c r="K20" s="36">
        <v>44926</v>
      </c>
      <c r="L20" s="36"/>
      <c r="M20" s="36"/>
      <c r="N20" s="61"/>
      <c r="O20" s="51"/>
      <c r="P20" s="37" t="str">
        <f>IFERROR(IF(O20/N20&gt;100%,100%,O20/N20),"-")</f>
        <v>-</v>
      </c>
      <c r="Q20" s="42"/>
      <c r="R20" s="59">
        <v>378531154.95999998</v>
      </c>
      <c r="S20" s="59">
        <v>46687824.039999999</v>
      </c>
      <c r="T20" s="59"/>
      <c r="U20" s="59"/>
      <c r="V20" s="59">
        <v>286750984.38</v>
      </c>
      <c r="W20" s="60">
        <f t="shared" ref="W20" si="13">SUM(R20:V20)</f>
        <v>711969963.38</v>
      </c>
      <c r="X20" s="52"/>
      <c r="Y20" s="52"/>
      <c r="Z20" s="53"/>
      <c r="AA20" s="53"/>
      <c r="AB20" s="53"/>
      <c r="AC20" s="39">
        <f t="shared" ref="AC20" si="14">SUM(X20:AB20)</f>
        <v>0</v>
      </c>
      <c r="AD20" s="25">
        <f t="shared" ref="AD20" si="15">IFERROR(AC20/W20,"-")</f>
        <v>0</v>
      </c>
      <c r="AE20" s="54"/>
      <c r="AF20" s="68" t="s">
        <v>44</v>
      </c>
      <c r="AG20" s="69" t="s">
        <v>83</v>
      </c>
    </row>
    <row r="21" spans="1:33" ht="61.15" customHeight="1" x14ac:dyDescent="0.2">
      <c r="A21" s="27">
        <v>129</v>
      </c>
      <c r="B21" s="20" t="s">
        <v>37</v>
      </c>
      <c r="C21" s="20" t="s">
        <v>50</v>
      </c>
      <c r="D21" s="20" t="s">
        <v>63</v>
      </c>
      <c r="E21" s="30" t="s">
        <v>67</v>
      </c>
      <c r="F21" s="31" t="s">
        <v>68</v>
      </c>
      <c r="G21" s="50">
        <v>2020680010118</v>
      </c>
      <c r="H21" s="31" t="s">
        <v>69</v>
      </c>
      <c r="I21" s="21" t="s">
        <v>70</v>
      </c>
      <c r="J21" s="35" t="s">
        <v>80</v>
      </c>
      <c r="K21" s="36">
        <v>44926</v>
      </c>
      <c r="L21" s="36"/>
      <c r="M21" s="36"/>
      <c r="N21" s="62">
        <v>200</v>
      </c>
      <c r="O21" s="22"/>
      <c r="P21" s="37">
        <f t="shared" si="0"/>
        <v>0</v>
      </c>
      <c r="Q21" s="55" t="s">
        <v>85</v>
      </c>
      <c r="R21" s="59">
        <v>0</v>
      </c>
      <c r="S21" s="59"/>
      <c r="T21" s="59"/>
      <c r="U21" s="59"/>
      <c r="V21" s="59"/>
      <c r="W21" s="60">
        <f t="shared" si="3"/>
        <v>0</v>
      </c>
      <c r="X21" s="40"/>
      <c r="Y21" s="40"/>
      <c r="Z21" s="40"/>
      <c r="AA21" s="40"/>
      <c r="AB21" s="40"/>
      <c r="AC21" s="39">
        <f t="shared" si="8"/>
        <v>0</v>
      </c>
      <c r="AD21" s="25" t="str">
        <f>IFERROR(AC21/W21,"-")</f>
        <v>-</v>
      </c>
      <c r="AE21" s="24"/>
      <c r="AF21" s="68" t="s">
        <v>44</v>
      </c>
      <c r="AG21" s="69" t="s">
        <v>83</v>
      </c>
    </row>
    <row r="22" spans="1:33" ht="60.6" customHeight="1" x14ac:dyDescent="0.2">
      <c r="A22" s="27">
        <v>130</v>
      </c>
      <c r="B22" s="20" t="s">
        <v>37</v>
      </c>
      <c r="C22" s="20" t="s">
        <v>50</v>
      </c>
      <c r="D22" s="20" t="s">
        <v>63</v>
      </c>
      <c r="E22" s="30" t="s">
        <v>71</v>
      </c>
      <c r="F22" s="31" t="s">
        <v>72</v>
      </c>
      <c r="G22" s="50">
        <v>2020680010118</v>
      </c>
      <c r="H22" s="31" t="s">
        <v>69</v>
      </c>
      <c r="I22" s="20" t="s">
        <v>73</v>
      </c>
      <c r="J22" s="35" t="s">
        <v>80</v>
      </c>
      <c r="K22" s="36">
        <v>44926</v>
      </c>
      <c r="L22" s="36"/>
      <c r="M22" s="36"/>
      <c r="N22" s="62">
        <v>25</v>
      </c>
      <c r="O22" s="22">
        <v>1</v>
      </c>
      <c r="P22" s="37">
        <f t="shared" si="0"/>
        <v>0.04</v>
      </c>
      <c r="Q22" s="56" t="s">
        <v>93</v>
      </c>
      <c r="R22" s="59">
        <v>92950990</v>
      </c>
      <c r="S22" s="59"/>
      <c r="T22" s="59"/>
      <c r="U22" s="59"/>
      <c r="V22" s="59">
        <v>7240000</v>
      </c>
      <c r="W22" s="60">
        <f t="shared" si="3"/>
        <v>100190990</v>
      </c>
      <c r="X22" s="40">
        <v>92950000</v>
      </c>
      <c r="Y22" s="40"/>
      <c r="Z22" s="40"/>
      <c r="AA22" s="40"/>
      <c r="AB22" s="40">
        <v>3050000</v>
      </c>
      <c r="AC22" s="39">
        <f t="shared" si="8"/>
        <v>96000000</v>
      </c>
      <c r="AD22" s="25">
        <f>IFERROR(AC22/W22,"-")</f>
        <v>0.95816999113393331</v>
      </c>
      <c r="AE22" s="24"/>
      <c r="AF22" s="68" t="s">
        <v>44</v>
      </c>
      <c r="AG22" s="69" t="s">
        <v>83</v>
      </c>
    </row>
    <row r="23" spans="1:33" ht="60.6" customHeight="1" x14ac:dyDescent="0.2">
      <c r="A23" s="82"/>
      <c r="B23" s="20" t="s">
        <v>37</v>
      </c>
      <c r="C23" s="20" t="s">
        <v>50</v>
      </c>
      <c r="D23" s="20" t="s">
        <v>63</v>
      </c>
      <c r="E23" s="30" t="s">
        <v>71</v>
      </c>
      <c r="F23" s="31" t="s">
        <v>72</v>
      </c>
      <c r="G23" s="50">
        <v>2020680010118</v>
      </c>
      <c r="H23" s="31" t="s">
        <v>69</v>
      </c>
      <c r="I23" s="20" t="s">
        <v>84</v>
      </c>
      <c r="J23" s="35" t="s">
        <v>80</v>
      </c>
      <c r="K23" s="36">
        <v>44926</v>
      </c>
      <c r="L23" s="36"/>
      <c r="M23" s="36"/>
      <c r="N23" s="62"/>
      <c r="O23" s="22"/>
      <c r="P23" s="37" t="str">
        <f t="shared" ref="P23" si="16">IFERROR(IF(O23/N23&gt;100%,100%,O23/N23),"-")</f>
        <v>-</v>
      </c>
      <c r="Q23" s="56"/>
      <c r="R23" s="59">
        <v>2077635020</v>
      </c>
      <c r="S23" s="59">
        <v>49572878.489999995</v>
      </c>
      <c r="T23" s="59"/>
      <c r="U23" s="59"/>
      <c r="V23" s="59"/>
      <c r="W23" s="60">
        <f t="shared" ref="W23" si="17">SUM(R23:V23)</f>
        <v>2127207898.49</v>
      </c>
      <c r="X23" s="40"/>
      <c r="Y23" s="40"/>
      <c r="Z23" s="40"/>
      <c r="AA23" s="40"/>
      <c r="AB23" s="40">
        <v>0</v>
      </c>
      <c r="AC23" s="39">
        <f t="shared" ref="AC23" si="18">SUM(X23:AB23)</f>
        <v>0</v>
      </c>
      <c r="AD23" s="25">
        <f>IFERROR(AC23/W23,"-")</f>
        <v>0</v>
      </c>
      <c r="AE23" s="24"/>
      <c r="AF23" s="68" t="s">
        <v>44</v>
      </c>
      <c r="AG23" s="69" t="s">
        <v>83</v>
      </c>
    </row>
    <row r="24" spans="1:33" ht="127.9" customHeight="1" x14ac:dyDescent="0.2">
      <c r="A24" s="27">
        <v>131</v>
      </c>
      <c r="B24" s="20" t="s">
        <v>37</v>
      </c>
      <c r="C24" s="20" t="s">
        <v>50</v>
      </c>
      <c r="D24" s="20" t="s">
        <v>74</v>
      </c>
      <c r="E24" s="30" t="s">
        <v>75</v>
      </c>
      <c r="F24" s="31" t="s">
        <v>76</v>
      </c>
      <c r="G24" s="50">
        <v>2020680010057</v>
      </c>
      <c r="H24" s="31" t="s">
        <v>77</v>
      </c>
      <c r="I24" s="20" t="s">
        <v>78</v>
      </c>
      <c r="J24" s="35" t="s">
        <v>80</v>
      </c>
      <c r="K24" s="36">
        <v>44926</v>
      </c>
      <c r="L24" s="36"/>
      <c r="M24" s="36"/>
      <c r="N24" s="62">
        <v>30</v>
      </c>
      <c r="O24" s="23">
        <v>15</v>
      </c>
      <c r="P24" s="37">
        <f t="shared" si="0"/>
        <v>0.5</v>
      </c>
      <c r="Q24" s="57" t="s">
        <v>94</v>
      </c>
      <c r="R24" s="59">
        <v>1779982082</v>
      </c>
      <c r="S24" s="59"/>
      <c r="T24" s="59"/>
      <c r="U24" s="59">
        <v>26975000</v>
      </c>
      <c r="V24" s="59">
        <v>25248359</v>
      </c>
      <c r="W24" s="60">
        <f t="shared" si="3"/>
        <v>1832205441</v>
      </c>
      <c r="X24" s="98">
        <f>901933964+53343566+657779895</f>
        <v>1613057425</v>
      </c>
      <c r="Y24" s="40"/>
      <c r="Z24" s="40"/>
      <c r="AA24" s="40"/>
      <c r="AB24" s="40"/>
      <c r="AC24" s="39">
        <f t="shared" si="8"/>
        <v>1613057425</v>
      </c>
      <c r="AD24" s="25">
        <f>IFERROR(AC24/W24,"-")</f>
        <v>0.88039113349625731</v>
      </c>
      <c r="AE24" s="24"/>
      <c r="AF24" s="68" t="s">
        <v>44</v>
      </c>
      <c r="AG24" s="69" t="s">
        <v>83</v>
      </c>
    </row>
    <row r="25" spans="1:33" ht="127.9" customHeight="1" x14ac:dyDescent="0.2">
      <c r="A25" s="82"/>
      <c r="B25" s="20" t="s">
        <v>37</v>
      </c>
      <c r="C25" s="20" t="s">
        <v>50</v>
      </c>
      <c r="D25" s="20" t="s">
        <v>74</v>
      </c>
      <c r="E25" s="30" t="s">
        <v>75</v>
      </c>
      <c r="F25" s="31" t="s">
        <v>76</v>
      </c>
      <c r="G25" s="50">
        <v>2020680010057</v>
      </c>
      <c r="H25" s="31" t="s">
        <v>77</v>
      </c>
      <c r="I25" s="20" t="s">
        <v>84</v>
      </c>
      <c r="J25" s="35" t="s">
        <v>80</v>
      </c>
      <c r="K25" s="36">
        <v>44926</v>
      </c>
      <c r="L25" s="36"/>
      <c r="M25" s="36"/>
      <c r="N25" s="62"/>
      <c r="O25" s="23"/>
      <c r="P25" s="37" t="str">
        <f t="shared" ref="P25" si="19">IFERROR(IF(O25/N25&gt;100%,100%,O25/N25),"-")</f>
        <v>-</v>
      </c>
      <c r="Q25" s="57"/>
      <c r="R25" s="59">
        <v>2020388010.0799999</v>
      </c>
      <c r="S25" s="59">
        <v>241338467.62</v>
      </c>
      <c r="T25" s="59"/>
      <c r="U25" s="59">
        <v>83981335.5</v>
      </c>
      <c r="V25" s="59">
        <v>6918850.3399999999</v>
      </c>
      <c r="W25" s="60">
        <f t="shared" ref="W25" si="20">SUM(R25:V25)</f>
        <v>2352626663.54</v>
      </c>
      <c r="X25" s="40"/>
      <c r="Y25" s="40"/>
      <c r="Z25" s="40"/>
      <c r="AA25" s="40"/>
      <c r="AB25" s="40"/>
      <c r="AC25" s="39">
        <f t="shared" ref="AC25" si="21">SUM(X25:AB25)</f>
        <v>0</v>
      </c>
      <c r="AD25" s="25">
        <f>IFERROR(AC25/W25,"-")</f>
        <v>0</v>
      </c>
      <c r="AE25" s="24"/>
      <c r="AF25" s="68" t="s">
        <v>44</v>
      </c>
      <c r="AG25" s="69" t="s">
        <v>83</v>
      </c>
    </row>
    <row r="26" spans="1:33" ht="15" x14ac:dyDescent="0.2">
      <c r="A26" s="9">
        <f>SUM(--(FREQUENCY(A9:A24,A9:A24)&gt;0))</f>
        <v>11</v>
      </c>
      <c r="B26" s="11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14"/>
      <c r="O26" s="10" t="s">
        <v>16</v>
      </c>
      <c r="P26" s="6">
        <f>IFERROR(AVERAGE(P9:P24),"-")</f>
        <v>0.19418181818181821</v>
      </c>
      <c r="Q26" s="7"/>
      <c r="R26" s="15">
        <f>SUM(R9:R25)</f>
        <v>11072626812.039999</v>
      </c>
      <c r="S26" s="15">
        <f t="shared" ref="S26:X26" si="22">SUM(S9:S25)</f>
        <v>2745656840.1499996</v>
      </c>
      <c r="T26" s="15">
        <f t="shared" si="22"/>
        <v>0</v>
      </c>
      <c r="U26" s="15">
        <f t="shared" si="22"/>
        <v>710956335.5</v>
      </c>
      <c r="V26" s="15">
        <f t="shared" si="22"/>
        <v>667300193.72000003</v>
      </c>
      <c r="W26" s="8">
        <f>SUM(W9:W25)</f>
        <v>15196540181.41</v>
      </c>
      <c r="X26" s="15">
        <f>SUM(X9:X25)</f>
        <v>3764678568</v>
      </c>
      <c r="Y26" s="15">
        <f t="shared" ref="Y26:AB26" si="23">SUM(Y9:Y25)</f>
        <v>1320194460</v>
      </c>
      <c r="Z26" s="15">
        <f t="shared" si="23"/>
        <v>0</v>
      </c>
      <c r="AA26" s="15">
        <f t="shared" si="23"/>
        <v>142000000</v>
      </c>
      <c r="AB26" s="15">
        <f t="shared" si="23"/>
        <v>3050000</v>
      </c>
      <c r="AC26" s="8">
        <f>SUM(AC9:AC25)</f>
        <v>5229923028</v>
      </c>
      <c r="AD26" s="17">
        <f>IFERROR(AC26/W26,"-")</f>
        <v>0.34415221922670197</v>
      </c>
      <c r="AE26" s="8">
        <f>SUM(AE9:AE24)</f>
        <v>0</v>
      </c>
      <c r="AF26" s="7"/>
      <c r="AG26" s="7"/>
    </row>
    <row r="28" spans="1:33" x14ac:dyDescent="0.2">
      <c r="R28" s="97"/>
      <c r="S28"/>
    </row>
    <row r="29" spans="1:33" x14ac:dyDescent="0.2">
      <c r="R29"/>
      <c r="S29"/>
      <c r="U29" s="1" t="s">
        <v>95</v>
      </c>
      <c r="V29" s="1" t="s">
        <v>96</v>
      </c>
    </row>
    <row r="30" spans="1:33" x14ac:dyDescent="0.2">
      <c r="F30" s="28"/>
      <c r="G30" s="28"/>
      <c r="R30"/>
      <c r="S30"/>
    </row>
    <row r="31" spans="1:33" x14ac:dyDescent="0.2">
      <c r="F31" s="28"/>
      <c r="G31" s="28"/>
      <c r="R31"/>
      <c r="S31"/>
    </row>
    <row r="32" spans="1:33" x14ac:dyDescent="0.2">
      <c r="F32" s="28"/>
      <c r="G32" s="28"/>
      <c r="R32"/>
      <c r="S32"/>
    </row>
    <row r="33" spans="6:23" x14ac:dyDescent="0.2">
      <c r="F33" s="58"/>
      <c r="R33"/>
      <c r="S33"/>
    </row>
    <row r="34" spans="6:23" x14ac:dyDescent="0.2">
      <c r="R34"/>
      <c r="S34"/>
      <c r="W34" s="18"/>
    </row>
    <row r="35" spans="6:23" x14ac:dyDescent="0.2">
      <c r="R35"/>
      <c r="S35"/>
      <c r="T35" s="16"/>
    </row>
    <row r="37" spans="6:23" x14ac:dyDescent="0.2">
      <c r="W37" s="18"/>
    </row>
    <row r="39" spans="6:23" x14ac:dyDescent="0.2">
      <c r="W39" s="19"/>
    </row>
  </sheetData>
  <mergeCells count="18">
    <mergeCell ref="A1:A4"/>
    <mergeCell ref="A5:C5"/>
    <mergeCell ref="A6:C6"/>
    <mergeCell ref="B1:AD4"/>
    <mergeCell ref="D6:G6"/>
    <mergeCell ref="D5:G5"/>
    <mergeCell ref="B7:F7"/>
    <mergeCell ref="N7:P7"/>
    <mergeCell ref="Q7:W7"/>
    <mergeCell ref="X7:AC7"/>
    <mergeCell ref="G7:M7"/>
    <mergeCell ref="AD7:AD8"/>
    <mergeCell ref="AE1:AG1"/>
    <mergeCell ref="AE2:AG2"/>
    <mergeCell ref="AE3:AG3"/>
    <mergeCell ref="AE4:AG4"/>
    <mergeCell ref="AE7:AE8"/>
    <mergeCell ref="AF7:AG7"/>
  </mergeCells>
  <conditionalFormatting sqref="P9:P14 P16:P17 P19 P21:P22 P24">
    <cfRule type="cellIs" dxfId="17" priority="19" operator="between">
      <formula>0.67</formula>
      <formula>1</formula>
    </cfRule>
    <cfRule type="cellIs" dxfId="16" priority="20" operator="between">
      <formula>0.34</formula>
      <formula>0.66</formula>
    </cfRule>
    <cfRule type="cellIs" dxfId="15" priority="21" operator="between">
      <formula>0</formula>
      <formula>0.33</formula>
    </cfRule>
  </conditionalFormatting>
  <conditionalFormatting sqref="P15">
    <cfRule type="cellIs" dxfId="14" priority="13" operator="between">
      <formula>0.67</formula>
      <formula>1</formula>
    </cfRule>
    <cfRule type="cellIs" dxfId="13" priority="14" operator="between">
      <formula>0.34</formula>
      <formula>0.66</formula>
    </cfRule>
    <cfRule type="cellIs" dxfId="12" priority="15" operator="between">
      <formula>0</formula>
      <formula>0.33</formula>
    </cfRule>
  </conditionalFormatting>
  <conditionalFormatting sqref="P18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P20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P23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P2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Alejandra Gomez Prada</cp:lastModifiedBy>
  <cp:lastPrinted>2021-09-22T20:15:20Z</cp:lastPrinted>
  <dcterms:created xsi:type="dcterms:W3CDTF">2008-07-08T21:30:46Z</dcterms:created>
  <dcterms:modified xsi:type="dcterms:W3CDTF">2022-04-04T23:35:07Z</dcterms:modified>
</cp:coreProperties>
</file>