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Control Interno\Planes de Acción Abril\"/>
    </mc:Choice>
  </mc:AlternateContent>
  <xr:revisionPtr revIDLastSave="0" documentId="13_ncr:1_{33FA922D-2DE9-4548-A5D1-F38C5B7B0E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11" i="1" l="1"/>
  <c r="BB11" i="1" l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P11" i="1"/>
  <c r="P12" i="1"/>
  <c r="P13" i="1"/>
  <c r="P14" i="1"/>
  <c r="P15" i="1"/>
  <c r="P16" i="1"/>
  <c r="P17" i="1"/>
  <c r="P18" i="1"/>
  <c r="AX11" i="1" l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E17" i="2"/>
  <c r="AY17" i="2" s="1"/>
  <c r="AE18" i="2"/>
  <c r="AY18" i="2" s="1"/>
  <c r="AE16" i="2"/>
  <c r="AY16" i="2" s="1"/>
  <c r="AE15" i="2"/>
  <c r="AY15" i="2" s="1"/>
  <c r="AE14" i="2"/>
  <c r="AY14" i="2" s="1"/>
  <c r="AE13" i="2"/>
  <c r="AY13" i="2" s="1"/>
  <c r="AE12" i="2"/>
  <c r="AY12" i="2" s="1"/>
  <c r="AE11" i="2"/>
  <c r="AY11" i="2" s="1"/>
  <c r="AX18" i="2" l="1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<sst xmlns="http://schemas.openxmlformats.org/spreadsheetml/2006/main" count="328" uniqueCount="155">
  <si>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</si>
  <si>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</si>
  <si>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</si>
  <si>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</si>
  <si>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</si>
  <si>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</si>
  <si>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</si>
  <si>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</si>
  <si>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</si>
  <si>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</si>
  <si>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</si>
  <si>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</si>
  <si>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</si>
  <si>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</si>
  <si>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</si>
  <si>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</si>
  <si>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</si>
  <si>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</si>
  <si>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</si>
  <si>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</si>
  <si>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</si>
  <si>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</si>
  <si>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</si>
  <si>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</si>
  <si>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</si>
  <si>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</si>
  <si>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</si>
  <si>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</si>
  <si>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</si>
  <si>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</si>
  <si>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</si>
  <si>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</si>
  <si>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</si>
  <si>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</si>
  <si>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</si>
  <si>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</si>
  <si>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</si>
  <si>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Recursos propios 2024</t>
  </si>
  <si>
    <t>SGP Educación 2024</t>
  </si>
  <si>
    <t>SGP Salud 2024</t>
  </si>
  <si>
    <t>SGP Deporte 2024</t>
  </si>
  <si>
    <t>SGP Cultura 2024</t>
  </si>
  <si>
    <t>SGP Libre inversión 2024</t>
  </si>
  <si>
    <t>SGP Libre destinación 2024</t>
  </si>
  <si>
    <t>SGP Alimentación escolar 2024</t>
  </si>
  <si>
    <t>SGP Municipios río Magdalena 2024</t>
  </si>
  <si>
    <t>SGP APSB 2024</t>
  </si>
  <si>
    <t>Crédito 2024</t>
  </si>
  <si>
    <t>Transferencias de capital - cofinanciación departamento 2024</t>
  </si>
  <si>
    <t>Transferencias de capital - cofinanciación nación 2024</t>
  </si>
  <si>
    <t>Otros 2024</t>
  </si>
  <si>
    <t>Total 2024</t>
  </si>
  <si>
    <r>
      <t>Recursos propios 2024</t>
    </r>
    <r>
      <rPr>
        <b/>
        <sz val="12"/>
        <color rgb="FF002060"/>
        <rFont val="Arial"/>
        <family val="2"/>
      </rPr>
      <t>2</t>
    </r>
  </si>
  <si>
    <r>
      <t>SGP Educación 2024</t>
    </r>
    <r>
      <rPr>
        <b/>
        <sz val="12"/>
        <color rgb="FF002060"/>
        <rFont val="Arial"/>
        <family val="2"/>
      </rPr>
      <t>3</t>
    </r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</si>
  <si>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</si>
  <si>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</si>
  <si>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</si>
  <si>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</si>
  <si>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</si>
  <si>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</si>
  <si>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Municipios río Magdalena 2024</t>
    </r>
    <r>
      <rPr>
        <b/>
        <sz val="12"/>
        <color rgb="FF002060"/>
        <rFont val="Arial"/>
        <family val="2"/>
      </rPr>
      <t>10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</si>
  <si>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</si>
  <si>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</si>
  <si>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</si>
  <si>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</si>
  <si>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</si>
  <si>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</si>
  <si>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</si>
  <si>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</si>
  <si>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</si>
  <si>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</si>
  <si>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</si>
  <si>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</si>
  <si>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</si>
  <si>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</si>
  <si>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</si>
  <si>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</si>
  <si>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</si>
  <si>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</si>
  <si>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</si>
  <si>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</si>
  <si>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</si>
  <si>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</si>
  <si>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</si>
  <si>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</si>
  <si>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</si>
  <si>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</si>
  <si>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</si>
  <si>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</si>
  <si>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</si>
  <si>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</si>
  <si>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</si>
  <si>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</si>
  <si>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</si>
  <si>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</si>
  <si>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</si>
  <si>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</si>
  <si>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</si>
  <si>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</si>
  <si>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</si>
  <si>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</si>
  <si>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</si>
  <si>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</si>
  <si>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</si>
  <si>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</si>
  <si>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</si>
  <si>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</si>
  <si>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</si>
  <si>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</si>
  <si>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</si>
  <si>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</si>
  <si>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</si>
  <si>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</si>
  <si>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</si>
  <si>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</si>
  <si>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</si>
  <si>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</si>
  <si>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</si>
  <si>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</si>
  <si>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</si>
  <si>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</si>
  <si>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</si>
  <si>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</si>
  <si>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</si>
  <si>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</si>
  <si>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</si>
  <si>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</si>
  <si>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</si>
  <si>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</si>
  <si>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</si>
  <si>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</si>
  <si>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</si>
  <si>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</si>
  <si>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</si>
  <si>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</si>
  <si>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</si>
  <si>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</si>
  <si>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</si>
  <si>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WILLIAN RODLFO NIÑO MANCIPE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</si>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</sst>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Moneda" xfId="2" builtinId="4"/>
    <cellStyle name="Normal" xfId="0" builtinId="0"/>
    <cellStyle name="Porcentaje" xfId="1" builtinId="5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23"/>
    </tableStyle>
    <tableStyle name="Estilo de tabla 4" pivot="0" count="1" xr9:uid="{00000000-0011-0000-FFFF-FFFF03000000}">
      <tableStyleElement type="firstRowStripe" dxfId="1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8" totalsRowShown="0" headerRowDxfId="121" dataDxfId="119" headerRowBorderDxfId="120" tableBorderDxfId="118">
  <tableColumns count="57">
    <tableColumn id="1" xr3:uid="{EB7A6DCA-A0C7-47C3-B033-F4528EC93E60}" name=" Consecutivo PDM" dataDxfId="117"/>
    <tableColumn id="2" xr3:uid="{463DDE45-D9C0-427C-876E-701990203745}" name="Linea Estratégica" dataDxfId="116"/>
    <tableColumn id="5" xr3:uid="{3F6CBF04-3038-493D-9682-3701A5F64050}" name="Sector" dataDxfId="115"/>
    <tableColumn id="14" xr3:uid="{C11AD105-DD89-4732-A7CA-BD37967696DF}" name="Cod. Programa" dataDxfId="114"/>
    <tableColumn id="15" xr3:uid="{0E80F163-E33F-4059-8A6D-425421785157}" name="Programa" dataDxfId="113"/>
    <tableColumn id="16" xr3:uid="{030A06D0-4CAD-4AA4-836C-055B51F3E366}" name="Cod. de Producto" dataDxfId="112"/>
    <tableColumn id="17" xr3:uid="{C8A8A252-971B-46DE-A280-F5F6B94D95FB}" name="Meta de Producto" dataDxfId="111"/>
    <tableColumn id="28" xr3:uid="{D2220855-F18C-4C23-97C3-B913C5604BE3}" name="Código BPIN" dataDxfId="110"/>
    <tableColumn id="29" xr3:uid="{2988837A-C189-4EB2-A3A7-C72D275C10FC}" name="Nombre del Proyecto" dataDxfId="109"/>
    <tableColumn id="30" xr3:uid="{60B15235-8E9A-45AF-BA43-52B409138BD8}" name="Valor del Proyecto" dataDxfId="108"/>
    <tableColumn id="31" xr3:uid="{4CBE52FC-B38C-45BE-AE0F-38D6926E5FE9}" name="Valor Vigencia Proyecto" dataDxfId="107"/>
    <tableColumn id="32" xr3:uid="{43542CFE-EAE4-4672-BA1D-9ACEA14EF3E9}" name="Comuna o Barrio Beneficiado" dataDxfId="106"/>
    <tableColumn id="33" xr3:uid="{F3E4F841-537F-477A-BD24-B3AE219A4B56}" name="Población Beneficiada" dataDxfId="105"/>
    <tableColumn id="34" xr3:uid="{30C29307-C069-4E12-B76E-E74173BA9DD7}" name="Número de Beneficiarios" dataDxfId="104"/>
    <tableColumn id="44" xr3:uid="{87501701-C5C8-4D1E-977A-2F68FA1ABCDB}" name="Actividades Realizadas" dataDxfId="103"/>
    <tableColumn id="46" xr3:uid="{FA3951BE-454D-4721-9E26-A4CB1F1CB97C}" name="Recursos propios 2024" dataDxfId="102"/>
    <tableColumn id="47" xr3:uid="{9B2BE016-02E8-4AD2-9B0C-986A5117BCF4}" name="SGP Educación 2024" dataDxfId="101"/>
    <tableColumn id="48" xr3:uid="{CB8E25BB-07F2-4DA6-8731-E6EA8E2437DA}" name="SGP Salud 2024" dataDxfId="100"/>
    <tableColumn id="36" xr3:uid="{F6F860CF-B23C-4C9B-B872-088ED49A75FA}" name="SGP Deporte 2024" dataDxfId="99"/>
    <tableColumn id="35" xr3:uid="{A4AF6B92-6184-4F1B-BD4A-DD0E8A471DE1}" name="SGP Cultura 2024" dataDxfId="98"/>
    <tableColumn id="13" xr3:uid="{BB5E4F27-06C5-47A4-9A15-1D28297D6C3C}" name="SGP Libre inversión 2024" dataDxfId="97"/>
    <tableColumn id="12" xr3:uid="{26BFBCF0-EAA5-4173-8CDE-77098DB6DCD4}" name="SGP Libre destinación 2024" dataDxfId="96"/>
    <tableColumn id="11" xr3:uid="{200E50F1-6FF3-469B-BF6C-F89FD62ED470}" name="SGP Alimentación escolar 2024" dataDxfId="95"/>
    <tableColumn id="10" xr3:uid="{74FD013A-6A91-4C29-A5E2-783B4C2777A5}" name="SGP Municipios río Magdalena 2024" dataDxfId="94"/>
    <tableColumn id="9" xr3:uid="{0D70F7E5-4918-446E-801C-DAADBE8D861C}" name="SGP APSB 2024" dataDxfId="93"/>
    <tableColumn id="8" xr3:uid="{C247B0D9-B24D-4058-AD23-2CBFE05BB0A7}" name="Crédito 2024" dataDxfId="92"/>
    <tableColumn id="7" xr3:uid="{3EDAE4F0-9BC2-4511-ACA1-34CA47649CBF}" name="Transferencias de capital - cofinanciación departamento 2024" dataDxfId="91"/>
    <tableColumn id="6" xr3:uid="{757C5EFA-C93B-42E1-88CD-BD895D93A842}" name="Transferencias de capital - cofinanciación nación 2024" dataDxfId="90"/>
    <tableColumn id="49" xr3:uid="{A4919CB0-735C-4D31-915E-94B24E58D898}" name="Otros 2024" dataDxfId="89"/>
    <tableColumn id="3" xr3:uid="{37AA396F-53B7-421C-A549-23A9482C587B}" name="Recursos del Balance" dataDxfId="88"/>
    <tableColumn id="50" xr3:uid="{52F03E04-26AA-4226-B9C3-7D46500C4C61}" name="Total 2024" dataDxfId="87">
      <calculatedColumnFormula>SUM(Tabla13[[#This Row],[Recursos propios 2024]:[Recursos del Balance]])</calculatedColumnFormula>
    </tableColumn>
    <tableColumn id="51" xr3:uid="{E948F90D-CDCC-48E4-AEFB-E691078D4E88}" name="Recursos propios 20242" dataDxfId="86"/>
    <tableColumn id="52" xr3:uid="{FB0BE50F-710B-42A0-BE02-26FBB85DFAC6}" name="SGP Educación 20243" dataDxfId="85"/>
    <tableColumn id="53" xr3:uid="{3CF98806-E614-494E-9B93-272D7B6FEEB9}" name="SGP Salud 20244" dataDxfId="84"/>
    <tableColumn id="62" xr3:uid="{849F44EC-6EFB-435E-A7D6-24F4A2FF9670}" name="SGP Deporte 20245" dataDxfId="83"/>
    <tableColumn id="61" xr3:uid="{75AF0917-DEB9-45A9-AF5B-990F4181B256}" name="SGP Cultura 20246" dataDxfId="82"/>
    <tableColumn id="45" xr3:uid="{C07D9211-8F0C-426E-91A5-79385376FE49}" name="SGP Libre inversión 20247" dataDxfId="81"/>
    <tableColumn id="43" xr3:uid="{87757363-368F-44F1-8174-8A0F795D7097}" name="SGP Libre destinación 20248" dataDxfId="80"/>
    <tableColumn id="42" xr3:uid="{F8AE36B1-22A7-483D-B1F9-321A7E6CF82A}" name="SGP Alimentación escolar 20249" dataDxfId="79"/>
    <tableColumn id="41" xr3:uid="{BEC9F7C7-AE39-44E1-87D3-7157700FA9C2}" name="SGP Municipios río Magdalena 202410" dataDxfId="78"/>
    <tableColumn id="40" xr3:uid="{1B3D2F58-8E90-4EF5-983F-A8730637900B}" name="SGP APSB 202411" dataDxfId="77"/>
    <tableColumn id="39" xr3:uid="{CAB6DC96-5267-42EE-9408-AFD56CCCB09A}" name="Crédito 202412" dataDxfId="76"/>
    <tableColumn id="38" xr3:uid="{A4F2E25C-5FFA-42A6-AC4B-FA906A4C19BD}" name="Transferencias de capital - cofinanciación departamento 202413" dataDxfId="75"/>
    <tableColumn id="37" xr3:uid="{214F4C60-D4E8-43E5-9CFF-91803BB54F03}" name="Transferencias de capital - cofinanciación nación 202414" dataDxfId="74"/>
    <tableColumn id="54" xr3:uid="{6E0754DC-59A4-44DF-BFED-488D836E5B78}" name="Otros 202415" dataDxfId="73"/>
    <tableColumn id="4" xr3:uid="{120DA063-D517-4F92-948E-1FF6B0244552}" name="Recursos del Balance2" dataDxfId="72"/>
    <tableColumn id="55" xr3:uid="{BE94427F-1E81-4DAC-98E7-AECBC5FF5D78}" name="Total Recursos Comprometido 2024" dataDxfId="71">
      <calculatedColumnFormula>SUM(Tabla13[[#This Row],[Recursos propios 20242]:[Recursos del Balance2]])</calculatedColumnFormula>
    </tableColumn>
    <tableColumn id="20" xr3:uid="{0B7F7F9B-E16F-4160-A2B7-43CF5E3496F0}" name="Total Recursos Obligados" dataDxfId="70"/>
    <tableColumn id="21" xr3:uid="{6A20DBA0-7891-40B6-AC6F-9368578B4DE5}" name="Total Recursos Pagados" dataDxfId="69"/>
    <tableColumn id="56" xr3:uid="{BCDAB3FF-5412-4FAC-9746-7EC575BE394B}" name="Ejecución Recursos Comprometidos" dataDxfId="68">
      <calculatedColumnFormula>+Tabla13[[#This Row],[Total Recursos Comprometido 2024]]/Tabla13[[#This Row],[Total 2024]]</calculatedColumnFormula>
    </tableColumn>
    <tableColumn id="24" xr3:uid="{1963C7FA-C0E4-468C-AE0E-02606AB8E201}" name="Ejecución Recursos Obligados" dataDxfId="67">
      <calculatedColumnFormula>+Tabla13[[#This Row],[Total Recursos Obligados]]/Tabla13[[#This Row],[Total 2024]]</calculatedColumnFormula>
    </tableColumn>
    <tableColumn id="23" xr3:uid="{75889010-8895-41D7-AA5A-E1F99CB79EA5}" name="Ejecución Recursos Pagados" dataDxfId="66">
      <calculatedColumnFormula>+Tabla13[[#This Row],[Total Recursos Pagados]]/Tabla13[[#This Row],[Total 2024]]</calculatedColumnFormula>
    </tableColumn>
    <tableColumn id="18" xr3:uid="{6343368B-F202-6142-BBE7-7BC28B8C1CE4}" name="Total Recursos Gestionados2" dataDxfId="65"/>
    <tableColumn id="57" xr3:uid="{9341E1A8-F830-4C55-A410-D3E7FA43BE9C}" name="Nivel de Gestión" dataDxfId="64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63"/>
    <tableColumn id="59" xr3:uid="{04427D67-81CB-4277-8025-EE01F0C7861A}" name="Responsable" dataDxfId="62"/>
    <tableColumn id="60" xr3:uid="{E46EFF6B-6D92-4F27-9B06-4010D128B9A5}" name="ODS" dataDxfId="61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8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>
      <calculatedColumnFormula>+Tabla1[[#This Row],[Logro Vigencia]]/Tabla1[[#This Row],[Meta Programada Vigencia]]</calculatedColumnFormula>
    </tableColumn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4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44" dataDxfId="22"/>
    <tableColumn id="62" xr3:uid="{7C7CEB6E-F374-4CFE-9734-C5F0F9CACDEF}" name="SGP Deporte 20245" dataDxfId="21"/>
    <tableColumn id="61" xr3:uid="{3FADCE38-626D-4D04-8E80-59C4EF4A26E2}" name="SGP Cultura 20246" dataDxfId="20"/>
    <tableColumn id="45" xr3:uid="{6E60DE39-5E5F-42D9-8EA9-092D48DC1C96}" name="SGP Libre inversión 20247" dataDxfId="19"/>
    <tableColumn id="43" xr3:uid="{2BAC0D89-AF4D-42C7-B398-E355E1723AC0}" name="SGP Libre destinación 20248" dataDxfId="18"/>
    <tableColumn id="42" xr3:uid="{26B92485-4124-4A13-AFC5-F2B525B9055F}" name="SGP Alimentación escolar 20249" dataDxfId="17"/>
    <tableColumn id="40" xr3:uid="{1BEDA122-5557-4D48-AF95-BCC1CDE51394}" name="SGP APSB 202411" dataDxfId="16"/>
    <tableColumn id="39" xr3:uid="{08579477-3F83-4D37-83BA-A19DF09AE01D}" name="Crédito 202412" dataDxfId="15"/>
    <tableColumn id="38" xr3:uid="{A6A070B1-2233-4449-B2F2-3342ACF65D94}" name="Transferencias de capital - cofinanciación departamento 202413" dataDxfId="14"/>
    <tableColumn id="37" xr3:uid="{81D561A4-3CB9-4C97-9B09-8163BD53EE55}" name="Transferencias de capital - cofinanciación nación 202414" dataDxfId="13"/>
    <tableColumn id="54" xr3:uid="{00000000-0010-0000-0000-000036000000}" name="Otros 202415" dataDxfId="12"/>
    <tableColumn id="10" xr3:uid="{6E2474FE-BE7F-4145-9A73-37EE37601765}" name="Recursos del Balance2" dataDxfId="11"/>
    <tableColumn id="55" xr3:uid="{00000000-0010-0000-0000-000037000000}" name="Total Recursos Comprometido 2024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2024]]/Tabla1[[#This Row],[Total 2024]]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2024]]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18"/>
  <sheetViews>
    <sheetView showGridLines="0" tabSelected="1" zoomScale="50" zoomScaleNormal="50" workbookViewId="0">
      <selection sqref="A1:B4"/>
    </sheetView>
  </sheetViews>
  <sheetFormatPr baseColWidth="10" defaultColWidth="11.25" defaultRowHeight="15"/>
  <cols>
    <col min="1" max="1" width="24" style="4" customWidth="1"/>
    <col min="2" max="2" width="36.25" style="4" customWidth="1"/>
    <col min="3" max="3" width="20.25" style="4" customWidth="1"/>
    <col min="4" max="4" width="19.25" style="4" customWidth="1"/>
    <col min="5" max="5" width="25.75" style="4" customWidth="1"/>
    <col min="6" max="6" width="21.75" style="4" customWidth="1"/>
    <col min="7" max="7" width="33.75" style="4" customWidth="1"/>
    <col min="8" max="8" width="20.25" style="4" bestFit="1" customWidth="1"/>
    <col min="9" max="9" width="25.25" style="4" customWidth="1"/>
    <col min="10" max="10" width="26.25" style="4" bestFit="1" customWidth="1"/>
    <col min="11" max="11" width="28.25" style="4" customWidth="1"/>
    <col min="12" max="12" width="34.25" style="4" customWidth="1"/>
    <col min="13" max="13" width="26.75" style="4" customWidth="1"/>
    <col min="14" max="14" width="28.75" style="4" customWidth="1"/>
    <col min="15" max="15" width="27.25" style="4" customWidth="1"/>
    <col min="16" max="16" width="22.25" style="4" customWidth="1"/>
    <col min="17" max="17" width="17.75" style="4" customWidth="1"/>
    <col min="18" max="30" width="18.25" style="4" customWidth="1"/>
    <col min="31" max="32" width="24.25" style="4" customWidth="1"/>
    <col min="33" max="42" width="19" style="4" customWidth="1"/>
    <col min="43" max="43" width="26.75" style="4" customWidth="1"/>
    <col min="44" max="44" width="25.5" style="4" customWidth="1"/>
    <col min="45" max="46" width="19" style="4" customWidth="1"/>
    <col min="47" max="49" width="22.75" style="4" customWidth="1"/>
    <col min="50" max="53" width="27.25" style="4" customWidth="1"/>
    <col min="54" max="54" width="25.75" style="4" customWidth="1"/>
    <col min="55" max="55" width="17.75" style="4" customWidth="1"/>
    <col min="56" max="56" width="19.75" style="31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09"/>
      <c r="B1" s="110"/>
      <c r="C1" s="111" t="s">
        <v>31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3"/>
      <c r="BC1" s="114" t="s">
        <v>32</v>
      </c>
      <c r="BD1" s="115"/>
      <c r="BE1" s="116"/>
    </row>
    <row r="2" spans="1:57" ht="30" customHeight="1">
      <c r="A2" s="117"/>
      <c r="B2" s="97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20"/>
      <c r="BC2" s="121" t="s">
        <v>151</v>
      </c>
      <c r="BD2" s="122"/>
      <c r="BE2" s="123"/>
    </row>
    <row r="3" spans="1:57" ht="30" customHeight="1">
      <c r="A3" s="117"/>
      <c r="B3" s="97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20"/>
      <c r="BC3" s="121" t="s">
        <v>152</v>
      </c>
      <c r="BD3" s="122"/>
      <c r="BE3" s="123"/>
    </row>
    <row r="4" spans="1:57" ht="30" customHeight="1" thickBot="1">
      <c r="A4" s="124"/>
      <c r="B4" s="125"/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8"/>
      <c r="BC4" s="129" t="s">
        <v>153</v>
      </c>
      <c r="BD4" s="130"/>
      <c r="BE4" s="131"/>
    </row>
    <row r="5" spans="1:57" ht="23.25" customHeight="1" thickTop="1"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2"/>
      <c r="BE8" s="13"/>
    </row>
    <row r="9" spans="1:57" s="2" customFormat="1" ht="37.9" customHeight="1" thickBot="1">
      <c r="A9" s="98" t="s">
        <v>27</v>
      </c>
      <c r="B9" s="98"/>
      <c r="C9" s="98"/>
      <c r="D9" s="98"/>
      <c r="E9" s="98"/>
      <c r="F9" s="98"/>
      <c r="G9" s="98"/>
      <c r="H9" s="99" t="s">
        <v>25</v>
      </c>
      <c r="I9" s="100"/>
      <c r="J9" s="100"/>
      <c r="K9" s="100"/>
      <c r="L9" s="100"/>
      <c r="M9" s="100"/>
      <c r="N9" s="100"/>
      <c r="O9" s="101"/>
      <c r="P9" s="102" t="s">
        <v>24</v>
      </c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4"/>
      <c r="AE9" s="105"/>
      <c r="AF9" s="99" t="s">
        <v>23</v>
      </c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99" t="s">
        <v>72</v>
      </c>
      <c r="AY9" s="100"/>
      <c r="AZ9" s="101"/>
      <c r="BA9" s="100" t="s">
        <v>74</v>
      </c>
      <c r="BB9" s="100"/>
      <c r="BC9" s="95" t="s">
        <v>22</v>
      </c>
      <c r="BD9" s="96"/>
      <c r="BE9" s="14"/>
    </row>
    <row r="10" spans="1:57" s="2" customFormat="1" ht="57" customHeight="1">
      <c r="A10" s="49" t="s">
        <v>20</v>
      </c>
      <c r="B10" s="49" t="s">
        <v>19</v>
      </c>
      <c r="C10" s="49" t="s">
        <v>18</v>
      </c>
      <c r="D10" s="49" t="s">
        <v>17</v>
      </c>
      <c r="E10" s="49" t="s">
        <v>16</v>
      </c>
      <c r="F10" s="49" t="s">
        <v>15</v>
      </c>
      <c r="G10" s="49" t="s">
        <v>14</v>
      </c>
      <c r="H10" s="49" t="s">
        <v>34</v>
      </c>
      <c r="I10" s="49" t="s">
        <v>8</v>
      </c>
      <c r="J10" s="49" t="s">
        <v>7</v>
      </c>
      <c r="K10" s="49" t="s">
        <v>6</v>
      </c>
      <c r="L10" s="49" t="s">
        <v>5</v>
      </c>
      <c r="M10" s="49" t="s">
        <v>4</v>
      </c>
      <c r="N10" s="49" t="s">
        <v>3</v>
      </c>
      <c r="O10" s="65" t="s">
        <v>2</v>
      </c>
      <c r="P10" s="49" t="s">
        <v>37</v>
      </c>
      <c r="Q10" s="49" t="s">
        <v>38</v>
      </c>
      <c r="R10" s="49" t="s">
        <v>39</v>
      </c>
      <c r="S10" s="49" t="s">
        <v>40</v>
      </c>
      <c r="T10" s="49" t="s">
        <v>41</v>
      </c>
      <c r="U10" s="49" t="s">
        <v>42</v>
      </c>
      <c r="V10" s="49" t="s">
        <v>43</v>
      </c>
      <c r="W10" s="49" t="s">
        <v>44</v>
      </c>
      <c r="X10" s="49" t="s">
        <v>45</v>
      </c>
      <c r="Y10" s="49" t="s">
        <v>46</v>
      </c>
      <c r="Z10" s="49" t="s">
        <v>47</v>
      </c>
      <c r="AA10" s="49" t="s">
        <v>48</v>
      </c>
      <c r="AB10" s="49" t="s">
        <v>49</v>
      </c>
      <c r="AC10" s="49" t="s">
        <v>50</v>
      </c>
      <c r="AD10" s="49" t="s">
        <v>91</v>
      </c>
      <c r="AE10" s="49" t="s">
        <v>51</v>
      </c>
      <c r="AF10" s="49" t="s">
        <v>52</v>
      </c>
      <c r="AG10" s="49" t="s">
        <v>53</v>
      </c>
      <c r="AH10" s="49" t="s">
        <v>54</v>
      </c>
      <c r="AI10" s="49" t="s">
        <v>55</v>
      </c>
      <c r="AJ10" s="49" t="s">
        <v>56</v>
      </c>
      <c r="AK10" s="49" t="s">
        <v>57</v>
      </c>
      <c r="AL10" s="49" t="s">
        <v>58</v>
      </c>
      <c r="AM10" s="49" t="s">
        <v>59</v>
      </c>
      <c r="AN10" s="49" t="s">
        <v>60</v>
      </c>
      <c r="AO10" s="49" t="s">
        <v>61</v>
      </c>
      <c r="AP10" s="49" t="s">
        <v>62</v>
      </c>
      <c r="AQ10" s="49" t="s">
        <v>63</v>
      </c>
      <c r="AR10" s="49" t="s">
        <v>64</v>
      </c>
      <c r="AS10" s="49" t="s">
        <v>65</v>
      </c>
      <c r="AT10" s="49" t="s">
        <v>92</v>
      </c>
      <c r="AU10" s="49" t="s">
        <v>67</v>
      </c>
      <c r="AV10" s="49" t="s">
        <v>35</v>
      </c>
      <c r="AW10" s="66" t="s">
        <v>36</v>
      </c>
      <c r="AX10" s="49" t="s">
        <v>71</v>
      </c>
      <c r="AY10" s="49" t="s">
        <v>69</v>
      </c>
      <c r="AZ10" s="49" t="s">
        <v>68</v>
      </c>
      <c r="BA10" s="53" t="s">
        <v>73</v>
      </c>
      <c r="BB10" s="66" t="s">
        <v>70</v>
      </c>
      <c r="BC10" s="49" t="s">
        <v>1</v>
      </c>
      <c r="BD10" s="49" t="s">
        <v>0</v>
      </c>
      <c r="BE10" s="51" t="s">
        <v>21</v>
      </c>
    </row>
    <row r="11" spans="1:57" s="9" customFormat="1" ht="144">
      <c r="A11" s="75">
        <v>17</v>
      </c>
      <c r="B11" s="75" t="s">
        <v>93</v>
      </c>
      <c r="C11" s="76" t="s">
        <v>94</v>
      </c>
      <c r="D11" s="75" t="s">
        <v>95</v>
      </c>
      <c r="E11" s="76" t="s">
        <v>96</v>
      </c>
      <c r="F11" s="75" t="s">
        <v>97</v>
      </c>
      <c r="G11" s="76" t="s">
        <v>98</v>
      </c>
      <c r="H11" s="70" t="s">
        <v>118</v>
      </c>
      <c r="I11" s="67" t="s">
        <v>119</v>
      </c>
      <c r="J11" s="68">
        <v>3099764162</v>
      </c>
      <c r="K11" s="68">
        <v>554890354</v>
      </c>
      <c r="L11" s="67"/>
      <c r="M11" s="67"/>
      <c r="N11" s="79"/>
      <c r="O11" s="71" t="s">
        <v>120</v>
      </c>
      <c r="P11" s="72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6"/>
      <c r="AE11" s="22">
        <f>SUM(Tabla13[[#This Row],[Recursos propios 2024]:[Recursos del Balance]])</f>
        <v>221000000</v>
      </c>
      <c r="AF11" s="80">
        <v>172000000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>
        <f>SUM(Tabla13[[#This Row],[Recursos propios 20242]:[Recursos del Balance2]])</f>
        <v>172000000</v>
      </c>
      <c r="AV11" s="81">
        <v>16300000</v>
      </c>
      <c r="AW11" s="83">
        <v>16300000</v>
      </c>
      <c r="AX11" s="20">
        <f>+Tabla13[[#This Row],[Total Recursos Comprometido 2024]]/Tabla13[[#This Row],[Total 2024]]</f>
        <v>0.77828054298642535</v>
      </c>
      <c r="AY11" s="17">
        <f>+Tabla13[[#This Row],[Total Recursos Obligados]]/Tabla13[[#This Row],[Total 2024]]</f>
        <v>7.3755656108597287E-2</v>
      </c>
      <c r="AZ11" s="21">
        <f>+Tabla13[[#This Row],[Total Recursos Pagados]]/Tabla13[[#This Row],[Total 2024]]</f>
        <v>7.3755656108597287E-2</v>
      </c>
      <c r="BA11" s="85"/>
      <c r="BB11" s="7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3" t="s">
        <v>137</v>
      </c>
      <c r="BD11" s="44" t="s">
        <v>138</v>
      </c>
      <c r="BE11" s="45" t="s">
        <v>139</v>
      </c>
    </row>
    <row r="12" spans="1:57" s="10" customFormat="1" ht="135">
      <c r="A12" s="75">
        <v>130</v>
      </c>
      <c r="B12" s="75" t="s">
        <v>99</v>
      </c>
      <c r="C12" s="76" t="s">
        <v>100</v>
      </c>
      <c r="D12" s="75" t="s">
        <v>101</v>
      </c>
      <c r="E12" s="76" t="s">
        <v>102</v>
      </c>
      <c r="F12" s="75" t="s">
        <v>103</v>
      </c>
      <c r="G12" s="76" t="s">
        <v>104</v>
      </c>
      <c r="H12" s="70">
        <v>2024680010188</v>
      </c>
      <c r="I12" s="67" t="s">
        <v>121</v>
      </c>
      <c r="J12" s="69">
        <v>28415693588.045601</v>
      </c>
      <c r="K12" s="69">
        <v>3580155267</v>
      </c>
      <c r="L12" s="67" t="s">
        <v>122</v>
      </c>
      <c r="M12" s="67" t="s">
        <v>123</v>
      </c>
      <c r="N12" s="79"/>
      <c r="O12" s="71" t="s">
        <v>124</v>
      </c>
      <c r="P12" s="72">
        <v>28428000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15"/>
      <c r="AE12" s="26">
        <f>SUM(Tabla13[[#This Row],[Recursos propios 2024]:[Recursos del Balance]])</f>
        <v>827000000</v>
      </c>
      <c r="AF12" s="80">
        <v>20000000</v>
      </c>
      <c r="AG12" s="15"/>
      <c r="AH12" s="15"/>
      <c r="AI12" s="15">
        <v>601600000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>
        <f>SUM(Tabla13[[#This Row],[Recursos propios 20242]:[Recursos del Balance2]])</f>
        <v>621600000</v>
      </c>
      <c r="AV12" s="82">
        <v>28269999</v>
      </c>
      <c r="AW12" s="84">
        <v>28269999</v>
      </c>
      <c r="AX12" s="60">
        <f>+Tabla13[[#This Row],[Total Recursos Comprometido 2024]]/Tabla13[[#This Row],[Total 2024]]</f>
        <v>0.75163240628778716</v>
      </c>
      <c r="AY12" s="18">
        <f>+Tabla13[[#This Row],[Total Recursos Obligados]]/Tabla13[[#This Row],[Total 2024]]</f>
        <v>3.4183795646916565E-2</v>
      </c>
      <c r="AZ12" s="61">
        <f>+Tabla13[[#This Row],[Total Recursos Pagados]]/Tabla13[[#This Row],[Total 2024]]</f>
        <v>3.4183795646916565E-2</v>
      </c>
      <c r="BA12" s="86"/>
      <c r="BB12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3" t="s">
        <v>137</v>
      </c>
      <c r="BD12" s="44" t="s">
        <v>138</v>
      </c>
      <c r="BE12" s="24">
        <v>3</v>
      </c>
    </row>
    <row r="13" spans="1:57" s="10" customFormat="1" ht="180">
      <c r="A13" s="77">
        <v>131</v>
      </c>
      <c r="B13" s="77" t="s">
        <v>99</v>
      </c>
      <c r="C13" s="78" t="s">
        <v>100</v>
      </c>
      <c r="D13" s="77" t="s">
        <v>101</v>
      </c>
      <c r="E13" s="78" t="s">
        <v>102</v>
      </c>
      <c r="F13" s="77" t="s">
        <v>105</v>
      </c>
      <c r="G13" s="78" t="s">
        <v>106</v>
      </c>
      <c r="H13" s="70">
        <v>2024680010188</v>
      </c>
      <c r="I13" s="67" t="s">
        <v>121</v>
      </c>
      <c r="J13" s="69">
        <v>28415693588.045601</v>
      </c>
      <c r="K13" s="67">
        <v>3580155267</v>
      </c>
      <c r="L13" s="67" t="s">
        <v>122</v>
      </c>
      <c r="M13" s="67" t="s">
        <v>125</v>
      </c>
      <c r="N13" s="79"/>
      <c r="O13" s="71" t="s">
        <v>126</v>
      </c>
      <c r="P13" s="72">
        <v>720429196</v>
      </c>
      <c r="Q13" s="15"/>
      <c r="R13" s="15"/>
      <c r="S13" s="25">
        <v>1770258446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/>
      <c r="AE13" s="26">
        <f>SUM(Tabla13[[#This Row],[Recursos propios 2024]:[Recursos del Balance]])</f>
        <v>2753155267</v>
      </c>
      <c r="AF13" s="80">
        <v>272553349</v>
      </c>
      <c r="AG13" s="15"/>
      <c r="AH13" s="15"/>
      <c r="AI13" s="15">
        <v>1341300000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>
        <f>SUM(Tabla13[[#This Row],[Recursos propios 20242]:[Recursos del Balance2]])</f>
        <v>1613853349</v>
      </c>
      <c r="AV13" s="82">
        <v>283653349</v>
      </c>
      <c r="AW13" s="84">
        <v>283653349</v>
      </c>
      <c r="AX13" s="19">
        <f>+Tabla13[[#This Row],[Total Recursos Comprometido 2024]]/Tabla13[[#This Row],[Total 2024]]</f>
        <v>0.58618319436758448</v>
      </c>
      <c r="AY13" s="34">
        <f>+Tabla13[[#This Row],[Total Recursos Obligados]]/Tabla13[[#This Row],[Total 2024]]</f>
        <v>0.1030284606175101</v>
      </c>
      <c r="AZ13" s="35">
        <f>+Tabla13[[#This Row],[Total Recursos Pagados]]/Tabla13[[#This Row],[Total 2024]]</f>
        <v>0.1030284606175101</v>
      </c>
      <c r="BA13" s="87"/>
      <c r="BB13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9" t="s">
        <v>137</v>
      </c>
      <c r="BD13" s="44" t="s">
        <v>138</v>
      </c>
      <c r="BE13" s="24">
        <v>3</v>
      </c>
    </row>
    <row r="14" spans="1:57" s="10" customFormat="1" ht="180">
      <c r="A14" s="75">
        <v>132</v>
      </c>
      <c r="B14" s="75" t="s">
        <v>99</v>
      </c>
      <c r="C14" s="76" t="s">
        <v>100</v>
      </c>
      <c r="D14" s="75" t="s">
        <v>101</v>
      </c>
      <c r="E14" s="76" t="s">
        <v>102</v>
      </c>
      <c r="F14" s="75" t="s">
        <v>107</v>
      </c>
      <c r="G14" s="76" t="s">
        <v>108</v>
      </c>
      <c r="H14" s="70">
        <v>2024680010180</v>
      </c>
      <c r="I14" s="67" t="s">
        <v>127</v>
      </c>
      <c r="J14" s="69">
        <v>2673095647</v>
      </c>
      <c r="K14" s="67">
        <v>246617935.00000006</v>
      </c>
      <c r="L14" s="67" t="s">
        <v>122</v>
      </c>
      <c r="M14" s="67" t="s">
        <v>125</v>
      </c>
      <c r="N14" s="79"/>
      <c r="O14" s="71" t="s">
        <v>128</v>
      </c>
      <c r="P14" s="72">
        <v>100000000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/>
      <c r="AE14" s="26">
        <f>SUM(Tabla13[[#This Row],[Recursos propios 2024]:[Recursos del Balance]])</f>
        <v>246617935</v>
      </c>
      <c r="AF14" s="80">
        <v>68800000</v>
      </c>
      <c r="AG14" s="15"/>
      <c r="AH14" s="15"/>
      <c r="AI14" s="15">
        <v>92200000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>
        <f>SUM(Tabla13[[#This Row],[Recursos propios 20242]:[Recursos del Balance2]])</f>
        <v>161000000</v>
      </c>
      <c r="AV14" s="81">
        <v>15500000</v>
      </c>
      <c r="AW14" s="83">
        <v>15500000</v>
      </c>
      <c r="AX14" s="20">
        <f>+Tabla13[[#This Row],[Total Recursos Comprometido 2024]]/Tabla13[[#This Row],[Total 2024]]</f>
        <v>0.6528316766580663</v>
      </c>
      <c r="AY14" s="17">
        <f>+Tabla13[[#This Row],[Total Recursos Obligados]]/Tabla13[[#This Row],[Total 2024]]</f>
        <v>6.2850254585093329E-2</v>
      </c>
      <c r="AZ14" s="21">
        <f>+Tabla13[[#This Row],[Total Recursos Pagados]]/Tabla13[[#This Row],[Total 2024]]</f>
        <v>6.2850254585093329E-2</v>
      </c>
      <c r="BA14" s="85"/>
      <c r="BB14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3" t="s">
        <v>137</v>
      </c>
      <c r="BD14" s="44" t="s">
        <v>138</v>
      </c>
      <c r="BE14" s="24">
        <v>3</v>
      </c>
    </row>
    <row r="15" spans="1:57" s="10" customFormat="1" ht="90">
      <c r="A15" s="77">
        <v>133</v>
      </c>
      <c r="B15" s="77" t="s">
        <v>99</v>
      </c>
      <c r="C15" s="78" t="s">
        <v>100</v>
      </c>
      <c r="D15" s="77" t="s">
        <v>101</v>
      </c>
      <c r="E15" s="78" t="s">
        <v>102</v>
      </c>
      <c r="F15" s="77" t="s">
        <v>109</v>
      </c>
      <c r="G15" s="78" t="s">
        <v>110</v>
      </c>
      <c r="H15" s="70">
        <v>2024680010167</v>
      </c>
      <c r="I15" s="67" t="s">
        <v>129</v>
      </c>
      <c r="J15" s="69">
        <v>12373413078.165682</v>
      </c>
      <c r="K15" s="69">
        <v>2597103016.9956827</v>
      </c>
      <c r="L15" s="67" t="s">
        <v>130</v>
      </c>
      <c r="M15" s="67" t="s">
        <v>131</v>
      </c>
      <c r="N15" s="79">
        <v>619703</v>
      </c>
      <c r="O15" s="71" t="s">
        <v>132</v>
      </c>
      <c r="P15" s="72">
        <v>1288930450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214987489</v>
      </c>
      <c r="AD15" s="27"/>
      <c r="AE15" s="26">
        <f>SUM(Tabla13[[#This Row],[Recursos propios 2024]:[Recursos del Balance]])</f>
        <v>1503917939</v>
      </c>
      <c r="AF15" s="80">
        <v>814150534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>
        <f>SUM(Tabla13[[#This Row],[Recursos propios 20242]:[Recursos del Balance2]])</f>
        <v>814150534</v>
      </c>
      <c r="AV15" s="82">
        <v>260650534</v>
      </c>
      <c r="AW15" s="84">
        <v>260650534</v>
      </c>
      <c r="AX15" s="19">
        <f>+Tabla13[[#This Row],[Total Recursos Comprometido 2024]]/Tabla13[[#This Row],[Total 2024]]</f>
        <v>0.54135303056585193</v>
      </c>
      <c r="AY15" s="34">
        <f>+Tabla13[[#This Row],[Total Recursos Obligados]]/Tabla13[[#This Row],[Total 2024]]</f>
        <v>0.17331433267782836</v>
      </c>
      <c r="AZ15" s="35">
        <f>+Tabla13[[#This Row],[Total Recursos Pagados]]/Tabla13[[#This Row],[Total 2024]]</f>
        <v>0.17331433267782836</v>
      </c>
      <c r="BA15" s="87"/>
      <c r="BB15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9" t="s">
        <v>137</v>
      </c>
      <c r="BD15" s="44" t="s">
        <v>138</v>
      </c>
      <c r="BE15" s="24">
        <v>3</v>
      </c>
    </row>
    <row r="16" spans="1:57" s="10" customFormat="1" ht="105">
      <c r="A16" s="75">
        <v>134</v>
      </c>
      <c r="B16" s="75" t="s">
        <v>99</v>
      </c>
      <c r="C16" s="76" t="s">
        <v>100</v>
      </c>
      <c r="D16" s="75" t="s">
        <v>101</v>
      </c>
      <c r="E16" s="76" t="s">
        <v>102</v>
      </c>
      <c r="F16" s="75" t="s">
        <v>111</v>
      </c>
      <c r="G16" s="76" t="s">
        <v>112</v>
      </c>
      <c r="H16" s="70">
        <v>2024680010167</v>
      </c>
      <c r="I16" s="67" t="s">
        <v>129</v>
      </c>
      <c r="J16" s="69">
        <v>12373413078.165682</v>
      </c>
      <c r="K16" s="69">
        <v>2597103016.9956827</v>
      </c>
      <c r="L16" s="67">
        <v>1</v>
      </c>
      <c r="M16" s="67" t="s">
        <v>131</v>
      </c>
      <c r="N16" s="79">
        <v>619703</v>
      </c>
      <c r="O16" s="71" t="s">
        <v>133</v>
      </c>
      <c r="P16" s="72">
        <v>807322000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285863078</v>
      </c>
      <c r="AD16" s="27"/>
      <c r="AE16" s="26">
        <f>SUM(Tabla13[[#This Row],[Recursos propios 2024]:[Recursos del Balance]])</f>
        <v>1093185078</v>
      </c>
      <c r="AF16" s="80">
        <v>325200000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>
        <f>SUM(Tabla13[[#This Row],[Recursos propios 20242]:[Recursos del Balance2]])</f>
        <v>325200000</v>
      </c>
      <c r="AV16" s="82">
        <v>55900000</v>
      </c>
      <c r="AW16" s="84">
        <v>55900000</v>
      </c>
      <c r="AX16" s="19">
        <f>+Tabla13[[#This Row],[Total Recursos Comprometido 2024]]/Tabla13[[#This Row],[Total 2024]]</f>
        <v>0.29747936241039691</v>
      </c>
      <c r="AY16" s="34">
        <f>+Tabla13[[#This Row],[Total Recursos Obligados]]/Tabla13[[#This Row],[Total 2024]]</f>
        <v>5.1134982652955678E-2</v>
      </c>
      <c r="AZ16" s="35">
        <f>+Tabla13[[#This Row],[Total Recursos Pagados]]/Tabla13[[#This Row],[Total 2024]]</f>
        <v>5.1134982652955678E-2</v>
      </c>
      <c r="BA16" s="87"/>
      <c r="BB16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9" t="s">
        <v>137</v>
      </c>
      <c r="BD16" s="44" t="s">
        <v>138</v>
      </c>
      <c r="BE16" s="24">
        <v>3</v>
      </c>
    </row>
    <row r="17" spans="1:57" s="10" customFormat="1" ht="144">
      <c r="A17" s="77">
        <v>137</v>
      </c>
      <c r="B17" s="77" t="s">
        <v>99</v>
      </c>
      <c r="C17" s="78" t="s">
        <v>94</v>
      </c>
      <c r="D17" s="77" t="s">
        <v>95</v>
      </c>
      <c r="E17" s="78" t="s">
        <v>113</v>
      </c>
      <c r="F17" s="77" t="s">
        <v>114</v>
      </c>
      <c r="G17" s="78" t="s">
        <v>115</v>
      </c>
      <c r="H17" s="70" t="s">
        <v>118</v>
      </c>
      <c r="I17" s="67" t="s">
        <v>119</v>
      </c>
      <c r="J17" s="68">
        <v>3099764162</v>
      </c>
      <c r="K17" s="68">
        <v>554890354</v>
      </c>
      <c r="L17" s="67"/>
      <c r="M17" s="67"/>
      <c r="N17" s="79"/>
      <c r="O17" s="71" t="s">
        <v>134</v>
      </c>
      <c r="P17" s="72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 2024]:[Recursos del Balance]])</f>
        <v>80000000</v>
      </c>
      <c r="AF17" s="80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20242]:[Recursos del Balance2]])</f>
        <v>0</v>
      </c>
      <c r="AV17" s="82"/>
      <c r="AW17" s="84"/>
      <c r="AX17" s="60">
        <f>+Tabla13[[#This Row],[Total Recursos Comprometido 2024]]/Tabla13[[#This Row],[Total 2024]]</f>
        <v>0</v>
      </c>
      <c r="AY17" s="18">
        <f>+Tabla13[[#This Row],[Total Recursos Obligados]]/Tabla13[[#This Row],[Total 2024]]</f>
        <v>0</v>
      </c>
      <c r="AZ17" s="61">
        <f>+Tabla13[[#This Row],[Total Recursos Pagados]]/Tabla13[[#This Row],[Total 2024]]</f>
        <v>0</v>
      </c>
      <c r="BA17" s="86"/>
      <c r="BB17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3" t="s">
        <v>137</v>
      </c>
      <c r="BD17" s="44" t="s">
        <v>138</v>
      </c>
      <c r="BE17" s="24" t="s">
        <v>139</v>
      </c>
    </row>
    <row r="18" spans="1:57" s="10" customFormat="1" ht="144">
      <c r="A18" s="75">
        <v>138</v>
      </c>
      <c r="B18" s="75" t="s">
        <v>99</v>
      </c>
      <c r="C18" s="76" t="s">
        <v>94</v>
      </c>
      <c r="D18" s="75" t="s">
        <v>95</v>
      </c>
      <c r="E18" s="76" t="s">
        <v>113</v>
      </c>
      <c r="F18" s="75" t="s">
        <v>116</v>
      </c>
      <c r="G18" s="76" t="s">
        <v>117</v>
      </c>
      <c r="H18" s="70" t="s">
        <v>118</v>
      </c>
      <c r="I18" s="67" t="s">
        <v>119</v>
      </c>
      <c r="J18" s="68">
        <v>3099764162</v>
      </c>
      <c r="K18" s="68">
        <v>554890354</v>
      </c>
      <c r="L18" s="67" t="s">
        <v>122</v>
      </c>
      <c r="M18" s="67" t="s">
        <v>135</v>
      </c>
      <c r="N18" s="79">
        <v>438</v>
      </c>
      <c r="O18" s="71" t="s">
        <v>136</v>
      </c>
      <c r="P18" s="72">
        <v>253890354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15"/>
      <c r="AE18" s="26">
        <f>SUM(Tabla13[[#This Row],[Recursos propios 2024]:[Recursos del Balance]])</f>
        <v>253890354</v>
      </c>
      <c r="AF18" s="80">
        <v>146400000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>
        <f>SUM(Tabla13[[#This Row],[Recursos propios 20242]:[Recursos del Balance2]])</f>
        <v>146400000</v>
      </c>
      <c r="AV18" s="82">
        <v>4200000</v>
      </c>
      <c r="AW18" s="84">
        <v>4200000</v>
      </c>
      <c r="AX18" s="19">
        <f>+Tabla13[[#This Row],[Total Recursos Comprometido 2024]]/Tabla13[[#This Row],[Total 2024]]</f>
        <v>0.57662686940835883</v>
      </c>
      <c r="AY18" s="34">
        <f>+Tabla13[[#This Row],[Total Recursos Obligados]]/Tabla13[[#This Row],[Total 2024]]</f>
        <v>1.6542574122370951E-2</v>
      </c>
      <c r="AZ18" s="35">
        <f>+Tabla13[[#This Row],[Total Recursos Pagados]]/Tabla13[[#This Row],[Total 2024]]</f>
        <v>1.6542574122370951E-2</v>
      </c>
      <c r="BA18" s="87"/>
      <c r="BB18" s="7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9" t="s">
        <v>137</v>
      </c>
      <c r="BD18" s="44" t="s">
        <v>138</v>
      </c>
      <c r="BE18" s="24" t="s">
        <v>139</v>
      </c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8"/>
  <sheetViews>
    <sheetView showGridLines="0" zoomScale="50" zoomScaleNormal="5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37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109"/>
      <c r="B1" s="110"/>
      <c r="C1" s="111" t="s">
        <v>31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3"/>
      <c r="BC1" s="114" t="s">
        <v>32</v>
      </c>
      <c r="BD1" s="115"/>
      <c r="BE1" s="116"/>
    </row>
    <row r="2" spans="1:57" ht="30" customHeight="1">
      <c r="A2" s="117"/>
      <c r="B2" s="97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20"/>
      <c r="BC2" s="132" t="s">
        <v>151</v>
      </c>
      <c r="BD2" s="133"/>
      <c r="BE2" s="134"/>
    </row>
    <row r="3" spans="1:57" ht="30" customHeight="1">
      <c r="A3" s="117"/>
      <c r="B3" s="97"/>
      <c r="C3" s="118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20"/>
      <c r="BC3" s="121" t="s">
        <v>152</v>
      </c>
      <c r="BD3" s="122"/>
      <c r="BE3" s="123"/>
    </row>
    <row r="4" spans="1:57" ht="30" customHeight="1" thickBot="1">
      <c r="A4" s="124"/>
      <c r="B4" s="125"/>
      <c r="C4" s="126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8"/>
      <c r="BC4" s="129" t="s">
        <v>154</v>
      </c>
      <c r="BD4" s="130"/>
      <c r="BE4" s="131"/>
    </row>
    <row r="5" spans="1:57" ht="23.25" customHeight="1" thickTop="1">
      <c r="Q5" s="4"/>
      <c r="BE5" s="11"/>
    </row>
    <row r="6" spans="1:57" ht="28.5" customHeight="1" thickBot="1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8"/>
      <c r="AY6" s="38"/>
      <c r="AZ6" s="38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8"/>
      <c r="AY7" s="38"/>
      <c r="AZ7" s="38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8"/>
      <c r="AY8" s="38"/>
      <c r="AZ8" s="38"/>
      <c r="BA8" s="6"/>
      <c r="BB8" s="6"/>
      <c r="BC8" s="12"/>
      <c r="BD8" s="12"/>
      <c r="BE8" s="13"/>
    </row>
    <row r="9" spans="1:57" s="2" customFormat="1" ht="37.9" customHeight="1" thickBot="1">
      <c r="A9" s="98" t="s">
        <v>27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9" t="s">
        <v>26</v>
      </c>
      <c r="P9" s="100"/>
      <c r="Q9" s="101"/>
      <c r="R9" s="102" t="s">
        <v>24</v>
      </c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105"/>
      <c r="AG9" s="99" t="s">
        <v>23</v>
      </c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1"/>
      <c r="AX9" s="106" t="s">
        <v>72</v>
      </c>
      <c r="AY9" s="107"/>
      <c r="AZ9" s="108"/>
      <c r="BA9" s="100" t="s">
        <v>74</v>
      </c>
      <c r="BB9" s="100"/>
      <c r="BC9" s="95" t="s">
        <v>22</v>
      </c>
      <c r="BD9" s="96"/>
      <c r="BE9" s="14"/>
    </row>
    <row r="10" spans="1:57" s="2" customFormat="1" ht="57" customHeight="1">
      <c r="A10" s="49" t="s">
        <v>20</v>
      </c>
      <c r="B10" s="49" t="s">
        <v>19</v>
      </c>
      <c r="C10" s="49" t="s">
        <v>18</v>
      </c>
      <c r="D10" s="49" t="s">
        <v>17</v>
      </c>
      <c r="E10" s="49" t="s">
        <v>16</v>
      </c>
      <c r="F10" s="49" t="s">
        <v>15</v>
      </c>
      <c r="G10" s="49" t="s">
        <v>14</v>
      </c>
      <c r="H10" s="49" t="s">
        <v>13</v>
      </c>
      <c r="I10" s="49" t="s">
        <v>12</v>
      </c>
      <c r="J10" s="49" t="s">
        <v>30</v>
      </c>
      <c r="K10" s="49" t="s">
        <v>29</v>
      </c>
      <c r="L10" s="49" t="s">
        <v>11</v>
      </c>
      <c r="M10" s="49" t="s">
        <v>33</v>
      </c>
      <c r="N10" s="49" t="s">
        <v>10</v>
      </c>
      <c r="O10" s="49" t="s">
        <v>66</v>
      </c>
      <c r="P10" s="49" t="s">
        <v>9</v>
      </c>
      <c r="Q10" s="49" t="s">
        <v>90</v>
      </c>
      <c r="R10" s="49" t="s">
        <v>75</v>
      </c>
      <c r="S10" s="49" t="s">
        <v>76</v>
      </c>
      <c r="T10" s="49" t="s">
        <v>77</v>
      </c>
      <c r="U10" s="49" t="s">
        <v>78</v>
      </c>
      <c r="V10" s="49" t="s">
        <v>79</v>
      </c>
      <c r="W10" s="49" t="s">
        <v>80</v>
      </c>
      <c r="X10" s="49" t="s">
        <v>81</v>
      </c>
      <c r="Y10" s="49" t="s">
        <v>82</v>
      </c>
      <c r="Z10" s="49" t="s">
        <v>83</v>
      </c>
      <c r="AA10" s="49" t="s">
        <v>84</v>
      </c>
      <c r="AB10" s="49" t="s">
        <v>85</v>
      </c>
      <c r="AC10" s="49" t="s">
        <v>86</v>
      </c>
      <c r="AD10" s="49" t="s">
        <v>87</v>
      </c>
      <c r="AE10" s="49" t="s">
        <v>91</v>
      </c>
      <c r="AF10" s="49" t="s">
        <v>51</v>
      </c>
      <c r="AG10" s="49" t="s">
        <v>88</v>
      </c>
      <c r="AH10" s="49" t="s">
        <v>89</v>
      </c>
      <c r="AI10" s="49" t="s">
        <v>54</v>
      </c>
      <c r="AJ10" s="49" t="s">
        <v>55</v>
      </c>
      <c r="AK10" s="49" t="s">
        <v>56</v>
      </c>
      <c r="AL10" s="49" t="s">
        <v>57</v>
      </c>
      <c r="AM10" s="49" t="s">
        <v>58</v>
      </c>
      <c r="AN10" s="49" t="s">
        <v>59</v>
      </c>
      <c r="AO10" s="49" t="s">
        <v>61</v>
      </c>
      <c r="AP10" s="49" t="s">
        <v>62</v>
      </c>
      <c r="AQ10" s="49" t="s">
        <v>63</v>
      </c>
      <c r="AR10" s="49" t="s">
        <v>64</v>
      </c>
      <c r="AS10" s="49" t="s">
        <v>65</v>
      </c>
      <c r="AT10" s="49" t="s">
        <v>92</v>
      </c>
      <c r="AU10" s="49" t="s">
        <v>67</v>
      </c>
      <c r="AV10" s="49" t="s">
        <v>35</v>
      </c>
      <c r="AW10" s="49" t="s">
        <v>36</v>
      </c>
      <c r="AX10" s="50" t="s">
        <v>71</v>
      </c>
      <c r="AY10" s="50" t="s">
        <v>69</v>
      </c>
      <c r="AZ10" s="50" t="s">
        <v>68</v>
      </c>
      <c r="BA10" s="53" t="s">
        <v>73</v>
      </c>
      <c r="BB10" s="23" t="s">
        <v>70</v>
      </c>
      <c r="BC10" s="49" t="s">
        <v>1</v>
      </c>
      <c r="BD10" s="49" t="s">
        <v>0</v>
      </c>
      <c r="BE10" s="51" t="s">
        <v>21</v>
      </c>
    </row>
    <row r="11" spans="1:57" s="9" customFormat="1" ht="57">
      <c r="A11" s="43">
        <v>17</v>
      </c>
      <c r="B11" s="29" t="s">
        <v>93</v>
      </c>
      <c r="C11" s="29" t="s">
        <v>94</v>
      </c>
      <c r="D11" s="29" t="s">
        <v>95</v>
      </c>
      <c r="E11" s="29" t="s">
        <v>96</v>
      </c>
      <c r="F11" s="29" t="s">
        <v>97</v>
      </c>
      <c r="G11" s="29" t="s">
        <v>98</v>
      </c>
      <c r="H11" s="29">
        <v>410204300</v>
      </c>
      <c r="I11" s="29" t="s">
        <v>140</v>
      </c>
      <c r="J11" s="88">
        <v>0</v>
      </c>
      <c r="K11" s="29" t="s">
        <v>141</v>
      </c>
      <c r="L11" s="29" t="s">
        <v>149</v>
      </c>
      <c r="M11" s="88">
        <v>5000</v>
      </c>
      <c r="N11" s="44">
        <v>1300</v>
      </c>
      <c r="O11" s="47">
        <v>0</v>
      </c>
      <c r="P11" s="52">
        <f>+Tabla1[[#This Row],[Logro Vigencia]]/Tabla1[[#This Row],[Meta Programada Vigencia]]</f>
        <v>0</v>
      </c>
      <c r="Q11" s="54"/>
      <c r="R11" s="90">
        <v>221000000</v>
      </c>
      <c r="S11" s="16"/>
      <c r="T11" s="16"/>
      <c r="U11" s="16">
        <v>0</v>
      </c>
      <c r="V11" s="16"/>
      <c r="W11" s="16"/>
      <c r="X11" s="16"/>
      <c r="Y11" s="16"/>
      <c r="Z11" s="16"/>
      <c r="AA11" s="16"/>
      <c r="AB11" s="16"/>
      <c r="AC11" s="16"/>
      <c r="AD11" s="16">
        <v>0</v>
      </c>
      <c r="AE11" s="16"/>
      <c r="AF11" s="58">
        <f>SUM(Tabla1[[#This Row],[Recursos propios]:[Recursos del Balance]])</f>
        <v>221000000</v>
      </c>
      <c r="AG11" s="80">
        <v>172000000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6">
        <f>SUM(Tabla1[[#This Row],[Recursos propios2]:[Recursos del Balance2]])</f>
        <v>172000000</v>
      </c>
      <c r="AV11" s="92">
        <v>16300000</v>
      </c>
      <c r="AW11" s="93">
        <v>16300000</v>
      </c>
      <c r="AX11" s="20">
        <f>+Tabla1[[#This Row],[Total Recursos Comprometido 2024]]/Tabla1[[#This Row],[Total 2024]]</f>
        <v>0.77828054298642535</v>
      </c>
      <c r="AY11" s="17">
        <f>+Tabla1[[#This Row],[Total Recursos Obligados]]/Tabla1[[#This Row],[Total 2024]]</f>
        <v>7.3755656108597287E-2</v>
      </c>
      <c r="AZ11" s="21">
        <f>+Tabla1[[#This Row],[Total Recursos Pagados]]/Tabla1[[#This Row],[Total 2024]]</f>
        <v>7.3755656108597287E-2</v>
      </c>
      <c r="BA11" s="85"/>
      <c r="BB11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3" t="s">
        <v>137</v>
      </c>
      <c r="BD11" s="44" t="s">
        <v>138</v>
      </c>
      <c r="BE11" s="45" t="s">
        <v>139</v>
      </c>
    </row>
    <row r="12" spans="1:57" s="10" customFormat="1" ht="28.5">
      <c r="A12" s="39">
        <v>130</v>
      </c>
      <c r="B12" s="29" t="s">
        <v>99</v>
      </c>
      <c r="C12" s="29" t="s">
        <v>100</v>
      </c>
      <c r="D12" s="30" t="s">
        <v>101</v>
      </c>
      <c r="E12" s="29" t="s">
        <v>102</v>
      </c>
      <c r="F12" s="30" t="s">
        <v>103</v>
      </c>
      <c r="G12" s="29" t="s">
        <v>104</v>
      </c>
      <c r="H12" s="30">
        <v>430100700</v>
      </c>
      <c r="I12" s="29" t="s">
        <v>142</v>
      </c>
      <c r="J12" s="89">
        <v>4000</v>
      </c>
      <c r="K12" s="30" t="s">
        <v>141</v>
      </c>
      <c r="L12" s="30" t="s">
        <v>149</v>
      </c>
      <c r="M12" s="89">
        <v>15000</v>
      </c>
      <c r="N12" s="40">
        <v>3500</v>
      </c>
      <c r="O12" s="41">
        <v>1106</v>
      </c>
      <c r="P12" s="42">
        <f>+Tabla1[[#This Row],[Logro Vigencia]]/Tabla1[[#This Row],[Meta Programada Vigencia]]</f>
        <v>0.316</v>
      </c>
      <c r="Q12" s="55"/>
      <c r="R12" s="80">
        <v>28428000</v>
      </c>
      <c r="S12" s="15"/>
      <c r="T12" s="15"/>
      <c r="U12" s="15">
        <v>748572000</v>
      </c>
      <c r="V12" s="15"/>
      <c r="W12" s="15"/>
      <c r="X12" s="15"/>
      <c r="Y12" s="15"/>
      <c r="Z12" s="15"/>
      <c r="AA12" s="15"/>
      <c r="AB12" s="15"/>
      <c r="AC12" s="15"/>
      <c r="AD12" s="15">
        <v>50000000</v>
      </c>
      <c r="AE12" s="15"/>
      <c r="AF12" s="59">
        <f>SUM(Tabla1[[#This Row],[Recursos propios]:[Recursos del Balance]])</f>
        <v>827000000</v>
      </c>
      <c r="AG12" s="80">
        <v>20000000</v>
      </c>
      <c r="AH12" s="15"/>
      <c r="AI12" s="15"/>
      <c r="AJ12" s="15">
        <v>601600000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6">
        <f>SUM(Tabla1[[#This Row],[Recursos propios2]:[Recursos del Balance2]])</f>
        <v>621600000</v>
      </c>
      <c r="AV12" s="33">
        <v>28269999</v>
      </c>
      <c r="AW12" s="94">
        <v>28269999</v>
      </c>
      <c r="AX12" s="60">
        <f>+Tabla1[[#This Row],[Total Recursos Comprometido 2024]]/Tabla1[[#This Row],[Total 2024]]</f>
        <v>0.75163240628778716</v>
      </c>
      <c r="AY12" s="18">
        <f>+Tabla1[[#This Row],[Total Recursos Obligados]]/Tabla1[[#This Row],[Total 2024]]</f>
        <v>3.4183795646916565E-2</v>
      </c>
      <c r="AZ12" s="61">
        <f>+Tabla1[[#This Row],[Total Recursos Pagados]]/Tabla1[[#This Row],[Total 2024]]</f>
        <v>3.4183795646916565E-2</v>
      </c>
      <c r="BA12" s="86"/>
      <c r="BB12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3" t="s">
        <v>137</v>
      </c>
      <c r="BD12" s="44" t="s">
        <v>138</v>
      </c>
      <c r="BE12" s="45">
        <v>3</v>
      </c>
    </row>
    <row r="13" spans="1:57" s="10" customFormat="1" ht="57">
      <c r="A13" s="39">
        <v>131</v>
      </c>
      <c r="B13" s="29" t="s">
        <v>99</v>
      </c>
      <c r="C13" s="29" t="s">
        <v>100</v>
      </c>
      <c r="D13" s="30" t="s">
        <v>101</v>
      </c>
      <c r="E13" s="29" t="s">
        <v>102</v>
      </c>
      <c r="F13" s="30" t="s">
        <v>105</v>
      </c>
      <c r="G13" s="29" t="s">
        <v>106</v>
      </c>
      <c r="H13" s="30">
        <v>430103700</v>
      </c>
      <c r="I13" s="29" t="s">
        <v>143</v>
      </c>
      <c r="J13" s="30">
        <v>45300</v>
      </c>
      <c r="K13" s="30" t="s">
        <v>141</v>
      </c>
      <c r="L13" s="30" t="s">
        <v>149</v>
      </c>
      <c r="M13" s="29">
        <v>195000</v>
      </c>
      <c r="N13" s="44">
        <v>51500</v>
      </c>
      <c r="O13" s="47">
        <v>34384</v>
      </c>
      <c r="P13" s="42">
        <f>+Tabla1[[#This Row],[Logro Vigencia]]/Tabla1[[#This Row],[Meta Programada Vigencia]]</f>
        <v>0.6676504854368932</v>
      </c>
      <c r="Q13" s="55"/>
      <c r="R13" s="80">
        <v>720429196</v>
      </c>
      <c r="S13" s="15"/>
      <c r="T13" s="15"/>
      <c r="U13" s="15">
        <v>1770258446</v>
      </c>
      <c r="V13" s="15"/>
      <c r="W13" s="15"/>
      <c r="X13" s="15"/>
      <c r="Y13" s="15"/>
      <c r="Z13" s="15"/>
      <c r="AA13" s="15"/>
      <c r="AB13" s="15"/>
      <c r="AC13" s="15"/>
      <c r="AD13" s="15">
        <v>262467625</v>
      </c>
      <c r="AE13" s="27"/>
      <c r="AF13" s="59">
        <f>SUM(Tabla1[[#This Row],[Recursos propios]:[Recursos del Balance]])</f>
        <v>2753155267</v>
      </c>
      <c r="AG13" s="80">
        <v>272553349</v>
      </c>
      <c r="AH13" s="15"/>
      <c r="AI13" s="15"/>
      <c r="AJ13" s="15">
        <v>1341300000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6">
        <f>SUM(Tabla1[[#This Row],[Recursos propios2]:[Recursos del Balance2]])</f>
        <v>1613853349</v>
      </c>
      <c r="AV13" s="92">
        <v>283653349</v>
      </c>
      <c r="AW13" s="93">
        <v>283653349</v>
      </c>
      <c r="AX13" s="20">
        <f>+Tabla1[[#This Row],[Total Recursos Comprometido 2024]]/Tabla1[[#This Row],[Total 2024]]</f>
        <v>0.58618319436758448</v>
      </c>
      <c r="AY13" s="17">
        <f>+Tabla1[[#This Row],[Total Recursos Obligados]]/Tabla1[[#This Row],[Total 2024]]</f>
        <v>0.1030284606175101</v>
      </c>
      <c r="AZ13" s="21">
        <f>+Tabla1[[#This Row],[Total Recursos Pagados]]/Tabla1[[#This Row],[Total 2024]]</f>
        <v>0.1030284606175101</v>
      </c>
      <c r="BA13" s="85"/>
      <c r="BB13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3" t="s">
        <v>137</v>
      </c>
      <c r="BD13" s="44" t="s">
        <v>138</v>
      </c>
      <c r="BE13" s="45">
        <v>3</v>
      </c>
    </row>
    <row r="14" spans="1:57" s="10" customFormat="1" ht="28.5">
      <c r="A14" s="39">
        <v>132</v>
      </c>
      <c r="B14" s="29" t="s">
        <v>99</v>
      </c>
      <c r="C14" s="29" t="s">
        <v>100</v>
      </c>
      <c r="D14" s="30" t="s">
        <v>101</v>
      </c>
      <c r="E14" s="29" t="s">
        <v>102</v>
      </c>
      <c r="F14" s="30" t="s">
        <v>107</v>
      </c>
      <c r="G14" s="29" t="s">
        <v>108</v>
      </c>
      <c r="H14" s="30">
        <v>430100100</v>
      </c>
      <c r="I14" s="29" t="s">
        <v>144</v>
      </c>
      <c r="J14" s="89">
        <v>15000</v>
      </c>
      <c r="K14" s="30" t="s">
        <v>141</v>
      </c>
      <c r="L14" s="30" t="s">
        <v>149</v>
      </c>
      <c r="M14" s="88">
        <v>20000</v>
      </c>
      <c r="N14" s="44">
        <v>5000</v>
      </c>
      <c r="O14" s="47">
        <v>331</v>
      </c>
      <c r="P14" s="42">
        <f>+Tabla1[[#This Row],[Logro Vigencia]]/Tabla1[[#This Row],[Meta Programada Vigencia]]</f>
        <v>6.6199999999999995E-2</v>
      </c>
      <c r="Q14" s="55"/>
      <c r="R14" s="91">
        <v>100000000</v>
      </c>
      <c r="S14" s="15"/>
      <c r="T14" s="15"/>
      <c r="U14" s="15">
        <v>146617935</v>
      </c>
      <c r="V14" s="15"/>
      <c r="W14" s="15"/>
      <c r="X14" s="15"/>
      <c r="Y14" s="15"/>
      <c r="Z14" s="15"/>
      <c r="AA14" s="15"/>
      <c r="AB14" s="15"/>
      <c r="AC14" s="15"/>
      <c r="AD14" s="15">
        <v>0</v>
      </c>
      <c r="AE14" s="15"/>
      <c r="AF14" s="59">
        <f>SUM(Tabla1[[#This Row],[Recursos propios]:[Recursos del Balance]])</f>
        <v>246617935</v>
      </c>
      <c r="AG14" s="80">
        <v>68800000</v>
      </c>
      <c r="AH14" s="15"/>
      <c r="AI14" s="15"/>
      <c r="AJ14" s="15">
        <v>92200000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6">
        <f>SUM(Tabla1[[#This Row],[Recursos propios2]:[Recursos del Balance2]])</f>
        <v>161000000</v>
      </c>
      <c r="AV14" s="33">
        <v>15500000</v>
      </c>
      <c r="AW14" s="94">
        <v>15500000</v>
      </c>
      <c r="AX14" s="60">
        <f>+Tabla1[[#This Row],[Total Recursos Comprometido 2024]]/Tabla1[[#This Row],[Total 2024]]</f>
        <v>0.6528316766580663</v>
      </c>
      <c r="AY14" s="18">
        <f>+Tabla1[[#This Row],[Total Recursos Obligados]]/Tabla1[[#This Row],[Total 2024]]</f>
        <v>6.2850254585093329E-2</v>
      </c>
      <c r="AZ14" s="61">
        <f>+Tabla1[[#This Row],[Total Recursos Pagados]]/Tabla1[[#This Row],[Total 2024]]</f>
        <v>6.2850254585093329E-2</v>
      </c>
      <c r="BA14" s="86"/>
      <c r="BB14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3" t="s">
        <v>137</v>
      </c>
      <c r="BD14" s="44" t="s">
        <v>138</v>
      </c>
      <c r="BE14" s="45">
        <v>3</v>
      </c>
    </row>
    <row r="15" spans="1:57" s="10" customFormat="1" ht="28.5">
      <c r="A15" s="39">
        <v>133</v>
      </c>
      <c r="B15" s="29" t="s">
        <v>99</v>
      </c>
      <c r="C15" s="29" t="s">
        <v>100</v>
      </c>
      <c r="D15" s="30" t="s">
        <v>101</v>
      </c>
      <c r="E15" s="30" t="s">
        <v>102</v>
      </c>
      <c r="F15" s="30" t="s">
        <v>109</v>
      </c>
      <c r="G15" s="30" t="s">
        <v>110</v>
      </c>
      <c r="H15" s="30">
        <v>430100300</v>
      </c>
      <c r="I15" s="30" t="s">
        <v>145</v>
      </c>
      <c r="J15" s="30">
        <v>18</v>
      </c>
      <c r="K15" s="30" t="s">
        <v>141</v>
      </c>
      <c r="L15" s="30" t="s">
        <v>150</v>
      </c>
      <c r="M15" s="30">
        <v>18</v>
      </c>
      <c r="N15" s="40">
        <v>18</v>
      </c>
      <c r="O15" s="41">
        <v>18</v>
      </c>
      <c r="P15" s="46">
        <f>+Tabla1[[#This Row],[Logro Vigencia]]/Tabla1[[#This Row],[Meta Programada Vigencia]]</f>
        <v>1</v>
      </c>
      <c r="Q15" s="56"/>
      <c r="R15" s="80">
        <v>1288930450</v>
      </c>
      <c r="S15" s="15"/>
      <c r="T15" s="15"/>
      <c r="U15" s="15">
        <v>0</v>
      </c>
      <c r="V15" s="15"/>
      <c r="W15" s="15"/>
      <c r="X15" s="15"/>
      <c r="Y15" s="15"/>
      <c r="Z15" s="15"/>
      <c r="AA15" s="15"/>
      <c r="AB15" s="15"/>
      <c r="AC15" s="15"/>
      <c r="AD15" s="15">
        <v>214987489</v>
      </c>
      <c r="AE15" s="15"/>
      <c r="AF15" s="59">
        <f>SUM(Tabla1[[#This Row],[Recursos propios]:[Recursos del Balance]])</f>
        <v>1503917939</v>
      </c>
      <c r="AG15" s="80">
        <v>814150534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6">
        <f>SUM(Tabla1[[#This Row],[Recursos propios2]:[Recursos del Balance2]])</f>
        <v>814150534</v>
      </c>
      <c r="AV15" s="33">
        <v>260650534</v>
      </c>
      <c r="AW15" s="94">
        <v>260650534</v>
      </c>
      <c r="AX15" s="19">
        <f>+Tabla1[[#This Row],[Total Recursos Comprometido 2024]]/Tabla1[[#This Row],[Total 2024]]</f>
        <v>0.54135303056585193</v>
      </c>
      <c r="AY15" s="34">
        <f>+Tabla1[[#This Row],[Total Recursos Obligados]]/Tabla1[[#This Row],[Total 2024]]</f>
        <v>0.17331433267782836</v>
      </c>
      <c r="AZ15" s="35">
        <f>+Tabla1[[#This Row],[Total Recursos Pagados]]/Tabla1[[#This Row],[Total 2024]]</f>
        <v>0.17331433267782836</v>
      </c>
      <c r="BA15" s="87"/>
      <c r="BB15" s="64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3" t="s">
        <v>137</v>
      </c>
      <c r="BD15" s="44" t="s">
        <v>138</v>
      </c>
      <c r="BE15" s="45">
        <v>3</v>
      </c>
    </row>
    <row r="16" spans="1:57" s="10" customFormat="1" ht="28.5">
      <c r="A16" s="39">
        <v>134</v>
      </c>
      <c r="B16" s="29" t="s">
        <v>99</v>
      </c>
      <c r="C16" s="29" t="s">
        <v>100</v>
      </c>
      <c r="D16" s="29" t="s">
        <v>101</v>
      </c>
      <c r="E16" s="29" t="s">
        <v>102</v>
      </c>
      <c r="F16" s="29" t="s">
        <v>111</v>
      </c>
      <c r="G16" s="29" t="s">
        <v>112</v>
      </c>
      <c r="H16" s="29">
        <v>430100400</v>
      </c>
      <c r="I16" s="29" t="s">
        <v>146</v>
      </c>
      <c r="J16" s="88">
        <v>80</v>
      </c>
      <c r="K16" s="29" t="s">
        <v>141</v>
      </c>
      <c r="L16" s="30" t="s">
        <v>149</v>
      </c>
      <c r="M16" s="88">
        <v>80</v>
      </c>
      <c r="N16" s="44">
        <v>20</v>
      </c>
      <c r="O16" s="47">
        <v>1</v>
      </c>
      <c r="P16" s="48">
        <f>+Tabla1[[#This Row],[Logro Vigencia]]/Tabla1[[#This Row],[Meta Programada Vigencia]]</f>
        <v>0.05</v>
      </c>
      <c r="Q16" s="57"/>
      <c r="R16" s="90">
        <v>807322000</v>
      </c>
      <c r="S16" s="16"/>
      <c r="T16" s="16"/>
      <c r="U16" s="16">
        <v>0</v>
      </c>
      <c r="V16" s="16"/>
      <c r="W16" s="16"/>
      <c r="X16" s="16"/>
      <c r="Y16" s="16"/>
      <c r="Z16" s="16"/>
      <c r="AA16" s="16"/>
      <c r="AB16" s="16"/>
      <c r="AC16" s="16"/>
      <c r="AD16" s="16">
        <v>285863078</v>
      </c>
      <c r="AE16" s="28"/>
      <c r="AF16" s="59">
        <f>SUM(Tabla1[[#This Row],[Recursos propios]:[Recursos del Balance]])</f>
        <v>1093185078</v>
      </c>
      <c r="AG16" s="90">
        <v>325200000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8"/>
      <c r="AU16" s="36">
        <f>SUM(Tabla1[[#This Row],[Recursos propios2]:[Recursos del Balance2]])</f>
        <v>325200000</v>
      </c>
      <c r="AV16" s="92">
        <v>55900000</v>
      </c>
      <c r="AW16" s="93">
        <v>55900000</v>
      </c>
      <c r="AX16" s="20">
        <f>+Tabla1[[#This Row],[Total Recursos Comprometido 2024]]/Tabla1[[#This Row],[Total 2024]]</f>
        <v>0.29747936241039691</v>
      </c>
      <c r="AY16" s="17">
        <f>+Tabla1[[#This Row],[Total Recursos Obligados]]/Tabla1[[#This Row],[Total 2024]]</f>
        <v>5.1134982652955678E-2</v>
      </c>
      <c r="AZ16" s="21">
        <f>+Tabla1[[#This Row],[Total Recursos Pagados]]/Tabla1[[#This Row],[Total 2024]]</f>
        <v>5.1134982652955678E-2</v>
      </c>
      <c r="BA16" s="85"/>
      <c r="BB16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3" t="s">
        <v>137</v>
      </c>
      <c r="BD16" s="44" t="s">
        <v>138</v>
      </c>
      <c r="BE16" s="45">
        <v>3</v>
      </c>
    </row>
    <row r="17" spans="1:57" s="10" customFormat="1" ht="57">
      <c r="A17" s="39">
        <v>137</v>
      </c>
      <c r="B17" s="29" t="s">
        <v>99</v>
      </c>
      <c r="C17" s="29" t="s">
        <v>94</v>
      </c>
      <c r="D17" s="30" t="s">
        <v>95</v>
      </c>
      <c r="E17" s="29" t="s">
        <v>113</v>
      </c>
      <c r="F17" s="30" t="s">
        <v>114</v>
      </c>
      <c r="G17" s="29" t="s">
        <v>115</v>
      </c>
      <c r="H17" s="30">
        <v>410205000</v>
      </c>
      <c r="I17" s="29" t="s">
        <v>147</v>
      </c>
      <c r="J17" s="30">
        <v>6</v>
      </c>
      <c r="K17" s="30" t="s">
        <v>141</v>
      </c>
      <c r="L17" s="30" t="s">
        <v>149</v>
      </c>
      <c r="M17" s="30">
        <v>9</v>
      </c>
      <c r="N17" s="40">
        <v>2</v>
      </c>
      <c r="O17" s="41">
        <v>0</v>
      </c>
      <c r="P17" s="42">
        <f>+Tabla1[[#This Row],[Logro Vigencia]]/Tabla1[[#This Row],[Meta Programada Vigencia]]</f>
        <v>0</v>
      </c>
      <c r="Q17" s="55"/>
      <c r="R17" s="80">
        <v>80000000</v>
      </c>
      <c r="S17" s="15"/>
      <c r="T17" s="15"/>
      <c r="U17" s="15">
        <v>0</v>
      </c>
      <c r="V17" s="15"/>
      <c r="W17" s="15"/>
      <c r="X17" s="15"/>
      <c r="Y17" s="15"/>
      <c r="Z17" s="15"/>
      <c r="AA17" s="15"/>
      <c r="AB17" s="15"/>
      <c r="AC17" s="15"/>
      <c r="AD17" s="15">
        <v>0</v>
      </c>
      <c r="AE17" s="15"/>
      <c r="AF17" s="59">
        <f>SUM(Tabla1[[#This Row],[Recursos propios]:[Recursos del Balance]])</f>
        <v>80000000</v>
      </c>
      <c r="AG17" s="8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36">
        <f>SUM(Tabla1[[#This Row],[Recursos propios2]:[Recursos del Balance2]])</f>
        <v>0</v>
      </c>
      <c r="AV17" s="33"/>
      <c r="AW17" s="94"/>
      <c r="AX17" s="60">
        <f>+Tabla1[[#This Row],[Total Recursos Comprometido 2024]]/Tabla1[[#This Row],[Total 2024]]</f>
        <v>0</v>
      </c>
      <c r="AY17" s="18">
        <f>+Tabla1[[#This Row],[Total Recursos Obligados]]/Tabla1[[#This Row],[Total 2024]]</f>
        <v>0</v>
      </c>
      <c r="AZ17" s="61">
        <f>+Tabla1[[#This Row],[Total Recursos Pagados]]/Tabla1[[#This Row],[Total 2024]]</f>
        <v>0</v>
      </c>
      <c r="BA17" s="86"/>
      <c r="BB17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3" t="s">
        <v>137</v>
      </c>
      <c r="BD17" s="44" t="s">
        <v>138</v>
      </c>
      <c r="BE17" s="45" t="s">
        <v>139</v>
      </c>
    </row>
    <row r="18" spans="1:57" s="10" customFormat="1" ht="57">
      <c r="A18" s="39">
        <v>138</v>
      </c>
      <c r="B18" s="29" t="s">
        <v>99</v>
      </c>
      <c r="C18" s="29" t="s">
        <v>94</v>
      </c>
      <c r="D18" s="30" t="s">
        <v>95</v>
      </c>
      <c r="E18" s="29" t="s">
        <v>113</v>
      </c>
      <c r="F18" s="30" t="s">
        <v>116</v>
      </c>
      <c r="G18" s="29" t="s">
        <v>117</v>
      </c>
      <c r="H18" s="30">
        <v>410204200</v>
      </c>
      <c r="I18" s="29" t="s">
        <v>148</v>
      </c>
      <c r="J18" s="89">
        <v>0</v>
      </c>
      <c r="K18" s="30" t="s">
        <v>141</v>
      </c>
      <c r="L18" s="30" t="s">
        <v>149</v>
      </c>
      <c r="M18" s="89">
        <v>9</v>
      </c>
      <c r="N18" s="40">
        <v>2</v>
      </c>
      <c r="O18" s="41">
        <v>3</v>
      </c>
      <c r="P18" s="42">
        <f>+Tabla1[[#This Row],[Logro Vigencia]]/Tabla1[[#This Row],[Meta Programada Vigencia]]</f>
        <v>1.5</v>
      </c>
      <c r="Q18" s="55"/>
      <c r="R18" s="80">
        <v>253890354</v>
      </c>
      <c r="S18" s="15"/>
      <c r="T18" s="15"/>
      <c r="U18" s="15">
        <v>0</v>
      </c>
      <c r="V18" s="15"/>
      <c r="W18" s="15"/>
      <c r="X18" s="15"/>
      <c r="Y18" s="15"/>
      <c r="Z18" s="15"/>
      <c r="AA18" s="15"/>
      <c r="AB18" s="15"/>
      <c r="AC18" s="15"/>
      <c r="AD18" s="15">
        <v>0</v>
      </c>
      <c r="AE18" s="15"/>
      <c r="AF18" s="59">
        <f>SUM(Tabla1[[#This Row],[Recursos propios]:[Recursos del Balance]])</f>
        <v>253890354</v>
      </c>
      <c r="AG18" s="80">
        <v>146400000</v>
      </c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36">
        <f>SUM(Tabla1[[#This Row],[Recursos propios2]:[Recursos del Balance2]])</f>
        <v>146400000</v>
      </c>
      <c r="AV18" s="33">
        <v>4200000</v>
      </c>
      <c r="AW18" s="94">
        <v>4200000</v>
      </c>
      <c r="AX18" s="60">
        <f>+Tabla1[[#This Row],[Total Recursos Comprometido 2024]]/Tabla1[[#This Row],[Total 2024]]</f>
        <v>0.57662686940835883</v>
      </c>
      <c r="AY18" s="18">
        <f>+Tabla1[[#This Row],[Total Recursos Obligados]]/Tabla1[[#This Row],[Total 2024]]</f>
        <v>1.6542574122370951E-2</v>
      </c>
      <c r="AZ18" s="61">
        <f>+Tabla1[[#This Row],[Total Recursos Pagados]]/Tabla1[[#This Row],[Total 2024]]</f>
        <v>1.6542574122370951E-2</v>
      </c>
      <c r="BA18" s="86"/>
      <c r="BB18" s="63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3" t="s">
        <v>137</v>
      </c>
      <c r="BD18" s="44" t="s">
        <v>138</v>
      </c>
      <c r="BE18" s="45" t="s">
        <v>139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2025-05-01T01:39:57Z</dcterms:modified>
</cp:coreProperties>
</file>